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a.draghici\Desktop\"/>
    </mc:Choice>
  </mc:AlternateContent>
  <xr:revisionPtr revIDLastSave="0" documentId="13_ncr:1_{0976577D-7AA6-47C8-8927-542B14802F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xecutie PNS" sheetId="1" r:id="rId1"/>
  </sheets>
  <definedNames>
    <definedName name="_xlnm.Database">#REF!</definedName>
    <definedName name="_xlnm.Print_Area" localSheetId="0">'executie PNS'!$A$1:$I$153</definedName>
    <definedName name="_xlnm.Print_Titles" localSheetId="0">'executie PNS'!$1:$11</definedName>
  </definedNames>
  <calcPr calcId="191029"/>
</workbook>
</file>

<file path=xl/calcChain.xml><?xml version="1.0" encoding="utf-8"?>
<calcChain xmlns="http://schemas.openxmlformats.org/spreadsheetml/2006/main">
  <c r="I143" i="1" l="1"/>
  <c r="H143" i="1"/>
  <c r="G143" i="1"/>
  <c r="G142" i="1" s="1"/>
  <c r="D143" i="1"/>
  <c r="D142" i="1" s="1"/>
  <c r="I142" i="1"/>
  <c r="H142" i="1"/>
  <c r="F142" i="1"/>
  <c r="E142" i="1"/>
  <c r="I141" i="1"/>
  <c r="H141" i="1"/>
  <c r="G141" i="1" s="1"/>
  <c r="D141" i="1"/>
  <c r="C142" i="1"/>
  <c r="B142" i="1"/>
  <c r="H97" i="1"/>
  <c r="H90" i="1"/>
  <c r="G90" i="1"/>
  <c r="D90" i="1"/>
  <c r="H89" i="1"/>
  <c r="G89" i="1" s="1"/>
  <c r="D89" i="1"/>
  <c r="F88" i="1"/>
  <c r="E88" i="1"/>
  <c r="D88" i="1"/>
  <c r="H79" i="1"/>
  <c r="H77" i="1"/>
  <c r="H76" i="1"/>
  <c r="H75" i="1"/>
  <c r="H72" i="1" s="1"/>
  <c r="H71" i="1" s="1"/>
  <c r="H73" i="1"/>
  <c r="E76" i="1"/>
  <c r="E72" i="1"/>
  <c r="E71" i="1"/>
  <c r="I63" i="1"/>
  <c r="G63" i="1" s="1"/>
  <c r="G62" i="1"/>
  <c r="I61" i="1"/>
  <c r="G61" i="1" s="1"/>
  <c r="G60" i="1"/>
  <c r="G59" i="1"/>
  <c r="G58" i="1"/>
  <c r="G57" i="1"/>
  <c r="G56" i="1"/>
  <c r="G55" i="1"/>
  <c r="G54" i="1"/>
  <c r="G53" i="1"/>
  <c r="I52" i="1"/>
  <c r="G52" i="1" s="1"/>
  <c r="I51" i="1"/>
  <c r="G51" i="1" s="1"/>
  <c r="G50" i="1"/>
  <c r="G49" i="1"/>
  <c r="G48" i="1"/>
  <c r="G47" i="1"/>
  <c r="G46" i="1"/>
  <c r="H45" i="1"/>
  <c r="G45" i="1"/>
  <c r="G44" i="1"/>
  <c r="G43" i="1"/>
  <c r="I42" i="1"/>
  <c r="G42" i="1"/>
  <c r="G41" i="1"/>
  <c r="G40" i="1"/>
  <c r="H39" i="1"/>
  <c r="G38" i="1"/>
  <c r="G37" i="1"/>
  <c r="I36" i="1"/>
  <c r="G36" i="1" s="1"/>
  <c r="H36" i="1"/>
  <c r="G64" i="1"/>
  <c r="G65" i="1"/>
  <c r="G66" i="1"/>
  <c r="G67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F39" i="1"/>
  <c r="E39" i="1"/>
  <c r="D39" i="1" s="1"/>
  <c r="I33" i="1"/>
  <c r="H27" i="1"/>
  <c r="I25" i="1"/>
  <c r="H25" i="1"/>
  <c r="H24" i="1"/>
  <c r="I23" i="1"/>
  <c r="I22" i="1"/>
  <c r="I21" i="1"/>
  <c r="H21" i="1"/>
  <c r="I20" i="1"/>
  <c r="H20" i="1"/>
  <c r="F25" i="1"/>
  <c r="E25" i="1"/>
  <c r="F21" i="1"/>
  <c r="E21" i="1"/>
  <c r="F20" i="1"/>
  <c r="H17" i="1"/>
  <c r="I13" i="1"/>
  <c r="H13" i="1"/>
  <c r="G69" i="1"/>
  <c r="D69" i="1"/>
  <c r="H88" i="1" l="1"/>
  <c r="G88" i="1" s="1"/>
  <c r="I39" i="1"/>
  <c r="I35" i="1" s="1"/>
  <c r="H35" i="1"/>
  <c r="I134" i="1"/>
  <c r="H134" i="1"/>
  <c r="F134" i="1"/>
  <c r="E134" i="1"/>
  <c r="G35" i="1" l="1"/>
  <c r="G39" i="1"/>
  <c r="D134" i="1"/>
  <c r="G138" i="1"/>
  <c r="D138" i="1"/>
  <c r="G68" i="1" l="1"/>
  <c r="D66" i="1"/>
  <c r="D67" i="1"/>
  <c r="D68" i="1"/>
  <c r="D144" i="1"/>
  <c r="D145" i="1"/>
  <c r="D146" i="1"/>
  <c r="G144" i="1"/>
  <c r="G145" i="1"/>
  <c r="G146" i="1"/>
  <c r="I118" i="1" l="1"/>
  <c r="H118" i="1"/>
  <c r="F118" i="1"/>
  <c r="E118" i="1"/>
  <c r="C118" i="1"/>
  <c r="G13" i="1" l="1"/>
  <c r="G14" i="1"/>
  <c r="G15" i="1"/>
  <c r="G16" i="1"/>
  <c r="G17" i="1"/>
  <c r="G18" i="1"/>
  <c r="G20" i="1"/>
  <c r="G21" i="1"/>
  <c r="G22" i="1"/>
  <c r="G23" i="1"/>
  <c r="G24" i="1"/>
  <c r="G26" i="1"/>
  <c r="G27" i="1"/>
  <c r="G28" i="1"/>
  <c r="G29" i="1"/>
  <c r="G30" i="1"/>
  <c r="G31" i="1"/>
  <c r="G33" i="1"/>
  <c r="G34" i="1"/>
  <c r="G70" i="1"/>
  <c r="G73" i="1"/>
  <c r="G74" i="1"/>
  <c r="G75" i="1"/>
  <c r="G77" i="1"/>
  <c r="G78" i="1"/>
  <c r="G79" i="1"/>
  <c r="G80" i="1"/>
  <c r="G81" i="1"/>
  <c r="G82" i="1"/>
  <c r="G84" i="1"/>
  <c r="G85" i="1"/>
  <c r="G86" i="1"/>
  <c r="G87" i="1"/>
  <c r="G91" i="1"/>
  <c r="G93" i="1"/>
  <c r="G94" i="1"/>
  <c r="G95" i="1"/>
  <c r="G96" i="1"/>
  <c r="G97" i="1"/>
  <c r="G98" i="1"/>
  <c r="G99" i="1"/>
  <c r="G100" i="1"/>
  <c r="G101" i="1"/>
  <c r="G102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4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9" i="1"/>
  <c r="G140" i="1"/>
  <c r="D13" i="1"/>
  <c r="D14" i="1"/>
  <c r="D15" i="1"/>
  <c r="D16" i="1"/>
  <c r="D17" i="1"/>
  <c r="D18" i="1"/>
  <c r="D20" i="1"/>
  <c r="D21" i="1"/>
  <c r="D22" i="1"/>
  <c r="D23" i="1"/>
  <c r="D24" i="1"/>
  <c r="D26" i="1"/>
  <c r="D27" i="1"/>
  <c r="D28" i="1"/>
  <c r="D29" i="1"/>
  <c r="D30" i="1"/>
  <c r="D31" i="1"/>
  <c r="D33" i="1"/>
  <c r="D34" i="1"/>
  <c r="D37" i="1"/>
  <c r="D38" i="1"/>
  <c r="D64" i="1"/>
  <c r="D65" i="1"/>
  <c r="D70" i="1"/>
  <c r="D73" i="1"/>
  <c r="D74" i="1"/>
  <c r="D75" i="1"/>
  <c r="D77" i="1"/>
  <c r="D78" i="1"/>
  <c r="D79" i="1"/>
  <c r="D80" i="1"/>
  <c r="D81" i="1"/>
  <c r="D82" i="1"/>
  <c r="D84" i="1"/>
  <c r="D85" i="1"/>
  <c r="D86" i="1"/>
  <c r="D87" i="1"/>
  <c r="D91" i="1"/>
  <c r="D93" i="1"/>
  <c r="D94" i="1"/>
  <c r="D95" i="1"/>
  <c r="D96" i="1"/>
  <c r="D97" i="1"/>
  <c r="D98" i="1"/>
  <c r="D99" i="1"/>
  <c r="D100" i="1"/>
  <c r="D101" i="1"/>
  <c r="D102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4" i="1"/>
  <c r="D126" i="1"/>
  <c r="D127" i="1"/>
  <c r="D128" i="1"/>
  <c r="D129" i="1"/>
  <c r="D130" i="1"/>
  <c r="D131" i="1"/>
  <c r="D132" i="1"/>
  <c r="D133" i="1"/>
  <c r="D135" i="1"/>
  <c r="D136" i="1"/>
  <c r="D137" i="1"/>
  <c r="D139" i="1"/>
  <c r="D140" i="1"/>
  <c r="C19" i="1"/>
  <c r="B19" i="1"/>
  <c r="E125" i="1" l="1"/>
  <c r="F125" i="1"/>
  <c r="H125" i="1"/>
  <c r="G125" i="1" s="1"/>
  <c r="I125" i="1"/>
  <c r="E123" i="1"/>
  <c r="F123" i="1"/>
  <c r="H123" i="1"/>
  <c r="G123" i="1" s="1"/>
  <c r="I123" i="1"/>
  <c r="B35" i="1"/>
  <c r="C32" i="1"/>
  <c r="E32" i="1"/>
  <c r="F32" i="1"/>
  <c r="H32" i="1"/>
  <c r="I32" i="1"/>
  <c r="B32" i="1"/>
  <c r="F19" i="1"/>
  <c r="I19" i="1"/>
  <c r="E103" i="1"/>
  <c r="F103" i="1"/>
  <c r="H103" i="1"/>
  <c r="I103" i="1"/>
  <c r="E92" i="1"/>
  <c r="F92" i="1"/>
  <c r="H92" i="1"/>
  <c r="I92" i="1"/>
  <c r="I88" i="1"/>
  <c r="F76" i="1"/>
  <c r="I76" i="1"/>
  <c r="F72" i="1"/>
  <c r="I72" i="1"/>
  <c r="E83" i="1"/>
  <c r="F83" i="1"/>
  <c r="H83" i="1"/>
  <c r="I83" i="1"/>
  <c r="E36" i="1"/>
  <c r="F36" i="1"/>
  <c r="C12" i="1"/>
  <c r="E12" i="1"/>
  <c r="F12" i="1"/>
  <c r="H12" i="1"/>
  <c r="G12" i="1" s="1"/>
  <c r="I12" i="1"/>
  <c r="D32" i="1" l="1"/>
  <c r="G83" i="1"/>
  <c r="G72" i="1"/>
  <c r="G76" i="1"/>
  <c r="G92" i="1"/>
  <c r="G103" i="1"/>
  <c r="H19" i="1"/>
  <c r="G19" i="1" s="1"/>
  <c r="G25" i="1"/>
  <c r="D12" i="1"/>
  <c r="G32" i="1"/>
  <c r="D123" i="1"/>
  <c r="D125" i="1"/>
  <c r="D36" i="1"/>
  <c r="D83" i="1"/>
  <c r="D72" i="1"/>
  <c r="D76" i="1"/>
  <c r="D92" i="1"/>
  <c r="D103" i="1"/>
  <c r="D25" i="1"/>
  <c r="E19" i="1"/>
  <c r="D19" i="1" s="1"/>
  <c r="E122" i="1"/>
  <c r="F35" i="1"/>
  <c r="I71" i="1"/>
  <c r="I148" i="1" s="1"/>
  <c r="E148" i="1"/>
  <c r="H122" i="1"/>
  <c r="F122" i="1"/>
  <c r="F121" i="1" s="1"/>
  <c r="F71" i="1"/>
  <c r="F148" i="1" s="1"/>
  <c r="I122" i="1"/>
  <c r="I121" i="1" s="1"/>
  <c r="I149" i="1" s="1"/>
  <c r="C148" i="1"/>
  <c r="C35" i="1"/>
  <c r="C122" i="1"/>
  <c r="C121" i="1" s="1"/>
  <c r="C149" i="1" s="1"/>
  <c r="F149" i="1"/>
  <c r="E35" i="1"/>
  <c r="B122" i="1"/>
  <c r="B121" i="1" s="1"/>
  <c r="B149" i="1" s="1"/>
  <c r="B118" i="1"/>
  <c r="B12" i="1"/>
  <c r="D71" i="1" l="1"/>
  <c r="D148" i="1" s="1"/>
  <c r="E121" i="1"/>
  <c r="D122" i="1"/>
  <c r="H148" i="1"/>
  <c r="G71" i="1"/>
  <c r="G148" i="1" s="1"/>
  <c r="D35" i="1"/>
  <c r="H121" i="1"/>
  <c r="H149" i="1" s="1"/>
  <c r="G122" i="1"/>
  <c r="E149" i="1"/>
  <c r="D121" i="1"/>
  <c r="D149" i="1" s="1"/>
  <c r="C147" i="1"/>
  <c r="H147" i="1"/>
  <c r="I147" i="1"/>
  <c r="F147" i="1"/>
  <c r="E147" i="1"/>
  <c r="B148" i="1"/>
  <c r="D147" i="1" l="1"/>
  <c r="G121" i="1"/>
  <c r="G149" i="1" s="1"/>
  <c r="G147" i="1"/>
  <c r="B147" i="1"/>
</calcChain>
</file>

<file path=xl/sharedStrings.xml><?xml version="1.0" encoding="utf-8"?>
<sst xmlns="http://schemas.openxmlformats.org/spreadsheetml/2006/main" count="347" uniqueCount="154">
  <si>
    <t>mii lei</t>
  </si>
  <si>
    <t>Programul national de oncologie, din care:</t>
  </si>
  <si>
    <t>Subprogramul de tratament medicamentos al bolnavilor cu afectiuni oncologice (adulti si copii)</t>
  </si>
  <si>
    <t>Subprogramul de monitorizare a evolutiei bolii la pacientii cu afectiuni oncologice prin PET-CT (adulti si copii)</t>
  </si>
  <si>
    <t>Subprogramul de reconstructie mamara dupa afectiuni oncologice prin endoprotezare</t>
  </si>
  <si>
    <t xml:space="preserve">Subprogramul de diagnostic si de monitorizare a bolii reziduale a bolnavilor cu leucemiei acute prin imunofenotipare, examen citogenetic si/sau FISH si examen de biologie moleculara la copii si adulti </t>
  </si>
  <si>
    <t>Subprogramul de radioterapie a bolnavilor cu afectiuni oncologice realizate in regim de spitalizare de zi (adulti si copii)</t>
  </si>
  <si>
    <t>Subprogramul de diagnostic genetic al tumorilor solide maligne (sarcom Ewing si neuroblastom) la copii si adulti</t>
  </si>
  <si>
    <t xml:space="preserve">    Programul national  de diabet zaharat, din care:</t>
  </si>
  <si>
    <t xml:space="preserve">    -  medicamente</t>
  </si>
  <si>
    <t xml:space="preserve">    -  materiale sanitare, din care:</t>
  </si>
  <si>
    <t xml:space="preserve">    -  Sume pentru evaluarea  periodica a  bolnavilor cu diabet zaharat  prin dozarea hemoglobinei glicozilate (HbA1c) - Asistenta medicala pentru specialitati paraclinice</t>
  </si>
  <si>
    <t xml:space="preserve">     - pompe insulina</t>
  </si>
  <si>
    <t xml:space="preserve">     - seturi consumabile pentru pompele de insulina</t>
  </si>
  <si>
    <t xml:space="preserve">     - sisteme pompa de insulina cu senzori de monitorizare continua a glicemiei</t>
  </si>
  <si>
    <t xml:space="preserve">     - sisteme monitorizare continua a glicemiei</t>
  </si>
  <si>
    <t xml:space="preserve">     - consumabile sisteme monitorizare continua a glicemiei</t>
  </si>
  <si>
    <t xml:space="preserve">     - consumabile  sisteme pompa de insulina cu senzori de monitorizare continua a glicemiei</t>
  </si>
  <si>
    <r>
      <t xml:space="preserve">Programul national de transplant de organe, tesuturi si celule de origine umana, </t>
    </r>
    <r>
      <rPr>
        <i/>
        <sz val="10"/>
        <rFont val="Arial"/>
        <family val="2"/>
        <charset val="238"/>
      </rPr>
      <t>din care:</t>
    </r>
  </si>
  <si>
    <t xml:space="preserve">    - Stare posttransplant </t>
  </si>
  <si>
    <t xml:space="preserve">    - Transplant hepatic tratati pentru recidiva hepatitei cronice </t>
  </si>
  <si>
    <r>
      <t xml:space="preserve"> Programul national de tratament pentru boli rare, </t>
    </r>
    <r>
      <rPr>
        <i/>
        <sz val="10"/>
        <rFont val="Arial"/>
        <family val="2"/>
        <charset val="238"/>
      </rPr>
      <t>din care:</t>
    </r>
  </si>
  <si>
    <t xml:space="preserve">    - Boli neurologice degenerative/inflamator-imune forme cronice</t>
  </si>
  <si>
    <t xml:space="preserve">    - Boli neurologice degenerative/inflamator-imune forme acute-urgente neurologice </t>
  </si>
  <si>
    <t xml:space="preserve">    - Scleroza laterala amiotrofica </t>
  </si>
  <si>
    <t xml:space="preserve">    - HTAP </t>
  </si>
  <si>
    <t xml:space="preserve">    - Boala Fabry </t>
  </si>
  <si>
    <t xml:space="preserve">    - Boala Pompe </t>
  </si>
  <si>
    <t xml:space="preserve">    - Tirozinemie </t>
  </si>
  <si>
    <t xml:space="preserve">    - boala Hunter</t>
  </si>
  <si>
    <t xml:space="preserve">    - boal Hurler</t>
  </si>
  <si>
    <t xml:space="preserve">    - Afibrinogenemie</t>
  </si>
  <si>
    <t xml:space="preserve">    - Mucoviscidoza adulti  </t>
  </si>
  <si>
    <t xml:space="preserve">    - Mucoviscidoza copii  </t>
  </si>
  <si>
    <t xml:space="preserve">   -  Sindromul Prader Willi </t>
  </si>
  <si>
    <t xml:space="preserve">   -  Sindromul SIDPU</t>
  </si>
  <si>
    <t xml:space="preserve">   -  Scleroza sisitemica si ulcere digitale evolutive</t>
  </si>
  <si>
    <t xml:space="preserve">   -  Polineuropatie familiala amiloida cu transtiretina</t>
  </si>
  <si>
    <t xml:space="preserve">  -   Hiperfenilalaninemie la bolnavii diagnosticati cu fenilcetonurie sau deficit de tetrahidrobiopterina</t>
  </si>
  <si>
    <t xml:space="preserve">  -   Purpura trombocitopenica imuna cronica la bolnavii splenectomizati sau nesplemectonizati</t>
  </si>
  <si>
    <t xml:space="preserve">  -   Scleroza tuberoasa</t>
  </si>
  <si>
    <t xml:space="preserve">   - Fibroza pulmonara idiopatica</t>
  </si>
  <si>
    <t xml:space="preserve">   - Duchenne</t>
  </si>
  <si>
    <t xml:space="preserve">   - Angioedem ereditar</t>
  </si>
  <si>
    <t xml:space="preserve">   - Neuropatie optica ereditara Leber</t>
  </si>
  <si>
    <t xml:space="preserve">   - Atrofie musculara spinala</t>
  </si>
  <si>
    <t>Programul national de tratament al bolilor neurologice</t>
  </si>
  <si>
    <r>
      <t xml:space="preserve"> Programul national de tratament al hemofiliei si talasemiei,</t>
    </r>
    <r>
      <rPr>
        <i/>
        <sz val="10"/>
        <rFont val="Arial"/>
        <family val="2"/>
        <charset val="238"/>
      </rPr>
      <t xml:space="preserve"> din care:</t>
    </r>
  </si>
  <si>
    <t xml:space="preserve">    - Hemofilie FARA inhibitori, din care:</t>
  </si>
  <si>
    <t xml:space="preserve">    - Profilaxie continua</t>
  </si>
  <si>
    <t xml:space="preserve">    - Profilaxie intermitenta</t>
  </si>
  <si>
    <t xml:space="preserve">    - Hemofilie cu substitutie "on demand"</t>
  </si>
  <si>
    <t xml:space="preserve">    - Hemofilie CU inhibitori, din care:</t>
  </si>
  <si>
    <t xml:space="preserve">     - Tratament sangerare</t>
  </si>
  <si>
    <t xml:space="preserve">    - Hemofilie cu interventii chirurgicale</t>
  </si>
  <si>
    <t xml:space="preserve">   -  Hemofilie dobandita</t>
  </si>
  <si>
    <t xml:space="preserve">    - Talasemie  </t>
  </si>
  <si>
    <r>
      <t xml:space="preserve">Programul national de tratament al surditatii prin proteze auditive implantabile (implant cohlear si proteze auditive), </t>
    </r>
    <r>
      <rPr>
        <i/>
        <sz val="10"/>
        <rFont val="Arial"/>
        <family val="2"/>
        <charset val="238"/>
      </rPr>
      <t>din care:</t>
    </r>
  </si>
  <si>
    <t xml:space="preserve">    - Implanturi cohleare </t>
  </si>
  <si>
    <t xml:space="preserve">    - Proteze auditive cu ancorare osoasa BAHA </t>
  </si>
  <si>
    <t xml:space="preserve">    - Proteze implantabile de ureche medie</t>
  </si>
  <si>
    <t xml:space="preserve">    - Procesoare de sunet</t>
  </si>
  <si>
    <r>
      <t xml:space="preserve">Programul national de boli endocrine, </t>
    </r>
    <r>
      <rPr>
        <i/>
        <sz val="10"/>
        <rFont val="Arial"/>
        <family val="2"/>
        <charset val="238"/>
      </rPr>
      <t>din care:</t>
    </r>
  </si>
  <si>
    <t xml:space="preserve">    - Osteoporoză  </t>
  </si>
  <si>
    <t xml:space="preserve">    - Guşa prin tireomegalie datorata carentei de iod </t>
  </si>
  <si>
    <t xml:space="preserve">    - Guşa prin prin tireomegalie datorata proliferarii maligne </t>
  </si>
  <si>
    <r>
      <t xml:space="preserve">Programul national de ortopedie, </t>
    </r>
    <r>
      <rPr>
        <i/>
        <sz val="10"/>
        <rFont val="Arial"/>
        <family val="2"/>
        <charset val="238"/>
      </rPr>
      <t>din care:</t>
    </r>
  </si>
  <si>
    <t xml:space="preserve">    - Endoprotezati - copii</t>
  </si>
  <si>
    <t xml:space="preserve">    - Endoprotezare articulara tumorală - copii</t>
  </si>
  <si>
    <t xml:space="preserve">    - Implant segmentar coloană - copii</t>
  </si>
  <si>
    <t xml:space="preserve">    - tratamentul copiilor cu malformatii congenitale grave vertebrale care necesita instrumentatie specifica</t>
  </si>
  <si>
    <t xml:space="preserve">    - Endoprotezati - adulti</t>
  </si>
  <si>
    <t xml:space="preserve">    - Endoprotezare articulara tumorală - adulti</t>
  </si>
  <si>
    <t xml:space="preserve">    - Implant segmentar coloană - adulti</t>
  </si>
  <si>
    <t xml:space="preserve">    - Chirurgie spinala - adulti</t>
  </si>
  <si>
    <t xml:space="preserve">    - Adulti cu instabilitate articulara tratat prin implanturi de fixare</t>
  </si>
  <si>
    <r>
      <t xml:space="preserve">Programul national de terapie intensiva a insuficientei hepatice - </t>
    </r>
    <r>
      <rPr>
        <sz val="10"/>
        <rFont val="Arial"/>
        <family val="2"/>
        <charset val="238"/>
      </rPr>
      <t>materiale sanitare</t>
    </r>
  </si>
  <si>
    <r>
      <t xml:space="preserve">Programul national de boli cardiovasculare, </t>
    </r>
    <r>
      <rPr>
        <i/>
        <sz val="10"/>
        <rFont val="Arial"/>
        <family val="2"/>
        <charset val="238"/>
      </rPr>
      <t>din care:</t>
    </r>
  </si>
  <si>
    <t xml:space="preserve">  -  proceduri de dilatare percutana </t>
  </si>
  <si>
    <t xml:space="preserve">  -  proceduri terapeutice de electrofiziologie </t>
  </si>
  <si>
    <t xml:space="preserve">  -  stimulatoare cardiace </t>
  </si>
  <si>
    <t xml:space="preserve">  -  defibrilatoare interne </t>
  </si>
  <si>
    <t xml:space="preserve">  -  stimulatoare de resincronizare cardiaca </t>
  </si>
  <si>
    <t xml:space="preserve">  -  chirurgie cardiovasculara - adulti  </t>
  </si>
  <si>
    <t xml:space="preserve">  -  chirurgie cardiovasculara - copii  </t>
  </si>
  <si>
    <t xml:space="preserve">  -  chirurgie vasculara </t>
  </si>
  <si>
    <t xml:space="preserve">  -  copii cu malformatii cardiace congenitale tratati prin interventii de cardiologie interventionala</t>
  </si>
  <si>
    <t xml:space="preserve">  -  tratament anevrisme aortice prin tehnici hibride</t>
  </si>
  <si>
    <t xml:space="preserve">  -   tratament stenoze aortice, declaraţi inoperabili sau cu risc chirurgical foarte mare,  prin tehnici transcateter</t>
  </si>
  <si>
    <t xml:space="preserve">  -  tratament insuficienţă cardiacă in stadiul terminal prin asistare mecanică a circulaţiei pe termen lung</t>
  </si>
  <si>
    <t xml:space="preserve">  -   tratament aritmii complexe prin proceduri de ablaţie</t>
  </si>
  <si>
    <t xml:space="preserve">  -  adulti cu malformatii cardiace congenitale tratati prin interventii de cardiologie interventionala</t>
  </si>
  <si>
    <r>
      <t xml:space="preserve">Programul national de sanatate mintala, </t>
    </r>
    <r>
      <rPr>
        <sz val="10"/>
        <rFont val="Arial"/>
        <family val="2"/>
        <charset val="238"/>
      </rPr>
      <t>din care:</t>
    </r>
  </si>
  <si>
    <r>
      <t xml:space="preserve">Programul national de diagnostic si tratament cu ajutorul aparaturii de inalta performanta, </t>
    </r>
    <r>
      <rPr>
        <i/>
        <sz val="10"/>
        <rFont val="Arial"/>
        <family val="2"/>
        <charset val="238"/>
      </rPr>
      <t>din care:</t>
    </r>
  </si>
  <si>
    <r>
      <t xml:space="preserve">   - Subprogramul de radiologie interventionala,</t>
    </r>
    <r>
      <rPr>
        <b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 xml:space="preserve">din care: </t>
    </r>
  </si>
  <si>
    <t xml:space="preserve">  -  afectiuni cerebrovasculare </t>
  </si>
  <si>
    <t xml:space="preserve">  -  tratamente Gamma-Knife </t>
  </si>
  <si>
    <t xml:space="preserve">  -  stimulatoare cerebrale implantabile</t>
  </si>
  <si>
    <t xml:space="preserve">  -  pompe implantabile</t>
  </si>
  <si>
    <t xml:space="preserve">  -  afectiuni vasculare periferice</t>
  </si>
  <si>
    <t xml:space="preserve">  -  afectiuni ale coloanei vertebrale </t>
  </si>
  <si>
    <t xml:space="preserve">  -  afectiuni oncologice</t>
  </si>
  <si>
    <t xml:space="preserve">  -  hemoragii acute sau cronice</t>
  </si>
  <si>
    <t xml:space="preserve">  -  distonii musculare   </t>
  </si>
  <si>
    <r>
      <t xml:space="preserve">   - Subprogramul de diagnostic si tratament al epilepsiei rezistente la tratamentul medicamentos, </t>
    </r>
    <r>
      <rPr>
        <i/>
        <sz val="10"/>
        <rFont val="Arial"/>
        <family val="2"/>
        <charset val="238"/>
      </rPr>
      <t>din care:</t>
    </r>
  </si>
  <si>
    <t xml:space="preserve">  - epilepsie rezistenta la tratament medicamentos tratati prin proceduri microchirugicale</t>
  </si>
  <si>
    <t xml:space="preserve">  -  epilepsie rezistenta la tratament medicamentos tratati prin implant de stimulator al nervului vag</t>
  </si>
  <si>
    <t xml:space="preserve">  -  epilepsie rezistenta la tratament medicamentos tratati prin implant dispozitiv stimulare cerebrală profundă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</si>
  <si>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</si>
  <si>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</si>
  <si>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Programul national de supleere a functiei renale la bolnavii cu insuficienta renala cronica</t>
  </si>
  <si>
    <t>Total programe nationale de sanatate curative</t>
  </si>
  <si>
    <r>
      <t xml:space="preserve">Sume pentru medicamente utilizate in programele nationale cu scop curativ care fac obiectul contractelor de tip </t>
    </r>
    <r>
      <rPr>
        <b/>
        <sz val="11"/>
        <rFont val="Arial"/>
        <family val="2"/>
        <charset val="238"/>
      </rPr>
      <t>COST VOLUM</t>
    </r>
    <r>
      <rPr>
        <b/>
        <sz val="10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>din care:</t>
    </r>
  </si>
  <si>
    <t xml:space="preserve">  -  Subprogramul de tratament medicamentos al bolnavilor cu afectiuni oncologice (adulti si copii)</t>
  </si>
  <si>
    <t>Medicamente pentru boli cronice cu risc crescut utilizate in programele nationale cu scop curativ</t>
  </si>
  <si>
    <t>Materiale sanitare specifice utilizate in programele nationale cu scop curativ</t>
  </si>
  <si>
    <t xml:space="preserve">         EXECUTIA  PROGRAMELOR NATIONALE DE SANATATE CURATIVE </t>
  </si>
  <si>
    <t xml:space="preserve">                    DENUMIRE INDICATOR</t>
  </si>
  <si>
    <r>
      <t xml:space="preserve">Total,    
   </t>
    </r>
    <r>
      <rPr>
        <b/>
        <i/>
        <sz val="10"/>
        <rFont val="Arial"/>
        <family val="2"/>
      </rPr>
      <t>din car</t>
    </r>
    <r>
      <rPr>
        <b/>
        <sz val="10"/>
        <rFont val="Arial"/>
        <family val="2"/>
      </rPr>
      <t>e:</t>
    </r>
  </si>
  <si>
    <t>Spital</t>
  </si>
  <si>
    <t>Ambulatoriu</t>
  </si>
  <si>
    <t>2=3+4</t>
  </si>
  <si>
    <t>5=6+7</t>
  </si>
  <si>
    <t xml:space="preserve"> - pompe insulina si materiale consumabile, sisteme pompa de insulina cu senzori de monitorizare continua a glicemiei si sisteme monitorizare continua a glicemiei, din care:</t>
  </si>
  <si>
    <t>x</t>
  </si>
  <si>
    <t xml:space="preserve">  - medicamente - tratament subsituit</t>
  </si>
  <si>
    <t xml:space="preserve">  -  materiale sanitare - teste pt depistarea prezentei drogurilor in urina bolnavilor</t>
  </si>
  <si>
    <t xml:space="preserve">   - servicii medicale, din care:</t>
  </si>
  <si>
    <t xml:space="preserve">   - materiale sanitare, din care:</t>
  </si>
  <si>
    <t xml:space="preserve">          - copii cu diabet zaharat insulinodepent automonitorizati </t>
  </si>
  <si>
    <t xml:space="preserve">           - adulti cu diabet zaharat insulinodepent automonitorizati </t>
  </si>
  <si>
    <t xml:space="preserve">    - materiale sanitare, din care:</t>
  </si>
  <si>
    <t xml:space="preserve">    - medicamente, din care:</t>
  </si>
  <si>
    <t xml:space="preserve">    - Osteogeneza imperfecta </t>
  </si>
  <si>
    <t xml:space="preserve">    - Epidermoliza buloasa</t>
  </si>
  <si>
    <t xml:space="preserve">    - Osteogeneza imperfecta - tije telescopice </t>
  </si>
  <si>
    <t xml:space="preserve">  -  Programul national de tratament al bolilor neurologice</t>
  </si>
  <si>
    <t xml:space="preserve">   -  Boala Castelman</t>
  </si>
  <si>
    <t xml:space="preserve">   -  Mucopolizaharidoza IVA (sindromul Morquio)</t>
  </si>
  <si>
    <t xml:space="preserve">   -  Limfangioleiomiomatoză</t>
  </si>
  <si>
    <t xml:space="preserve">  -  Programul national de tratament pentru boli rare  (purpura trombocitopenica)</t>
  </si>
  <si>
    <t xml:space="preserve">  -  Programul national de tratament pentru boli rare (alte medicamente circuit inchis)</t>
  </si>
  <si>
    <t xml:space="preserve">   -  inlocuire generator implantabil al stimulatorului nervului vag</t>
  </si>
  <si>
    <t>Credite bugetare, aprobate
an 2021</t>
  </si>
  <si>
    <t xml:space="preserve">   -  Deficit de tripeptidil peptidaza 1 TPP1</t>
  </si>
  <si>
    <t>Credite bugetare 9 luni
2021</t>
  </si>
  <si>
    <t>CASA DE ASIGURARI DE SANATATE BACAU</t>
  </si>
  <si>
    <t>LA 30.08.2021</t>
  </si>
  <si>
    <t>Sume alocate de casa de asigurari  de  sanatate luna curenta - AUGUST  2021</t>
  </si>
  <si>
    <t>Sume alocate de casa de asigurari  de  sanatate cumulat - la data de  30.08.2021</t>
  </si>
  <si>
    <t xml:space="preserve"> DIRECTOR GENERAL</t>
  </si>
  <si>
    <t>DIRECTOR ECONOMIC</t>
  </si>
  <si>
    <t>Ec. Bianca Clementina Topala</t>
  </si>
  <si>
    <t>ec.Emanoela Draghici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</si>
</sst>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0_ ;[Red]\-#,##0.00\ "/>
    <numFmt numFmtId="165" formatCode="#,##0.000"/>
  </numFmts>
  <fonts count="20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3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61">
    <xf numFmtId="0" fontId="0" fillId="0" borderId="0" xfId="0"/>
    <xf numFmtId="164" fontId="2" fillId="0" borderId="0" xfId="1" applyNumberFormat="1" applyFont="1" applyFill="1"/>
    <xf numFmtId="164" fontId="1" fillId="0" borderId="0" xfId="1" applyNumberFormat="1" applyFill="1"/>
    <xf numFmtId="164" fontId="3" fillId="0" borderId="0" xfId="1" applyNumberFormat="1" applyFont="1" applyFill="1" applyAlignment="1">
      <alignment horizontal="center"/>
    </xf>
    <xf numFmtId="164" fontId="3" fillId="0" borderId="0" xfId="1" applyNumberFormat="1" applyFont="1" applyFill="1" applyAlignment="1"/>
    <xf numFmtId="164" fontId="5" fillId="0" borderId="0" xfId="1" applyNumberFormat="1" applyFont="1" applyFill="1" applyAlignment="1">
      <alignment horizontal="center" wrapText="1"/>
    </xf>
    <xf numFmtId="164" fontId="6" fillId="0" borderId="0" xfId="1" applyNumberFormat="1" applyFont="1" applyFill="1" applyAlignment="1">
      <alignment wrapText="1"/>
    </xf>
    <xf numFmtId="164" fontId="7" fillId="0" borderId="0" xfId="1" applyNumberFormat="1" applyFont="1" applyFill="1" applyAlignment="1">
      <alignment horizontal="right"/>
    </xf>
    <xf numFmtId="164" fontId="8" fillId="0" borderId="0" xfId="1" applyNumberFormat="1" applyFont="1" applyFill="1"/>
    <xf numFmtId="3" fontId="9" fillId="0" borderId="0" xfId="1" applyNumberFormat="1" applyFont="1" applyFill="1"/>
    <xf numFmtId="164" fontId="3" fillId="0" borderId="1" xfId="2" applyNumberFormat="1" applyFont="1" applyFill="1" applyBorder="1" applyAlignment="1">
      <alignment horizontal="left" wrapText="1"/>
    </xf>
    <xf numFmtId="4" fontId="3" fillId="0" borderId="1" xfId="1" applyNumberFormat="1" applyFont="1" applyFill="1" applyBorder="1" applyAlignment="1">
      <alignment horizontal="right" wrapText="1"/>
    </xf>
    <xf numFmtId="4" fontId="11" fillId="0" borderId="1" xfId="0" applyNumberFormat="1" applyFont="1" applyFill="1" applyBorder="1" applyAlignment="1">
      <alignment vertical="center" wrapText="1"/>
    </xf>
    <xf numFmtId="164" fontId="3" fillId="0" borderId="1" xfId="2" applyNumberFormat="1" applyFont="1" applyFill="1" applyBorder="1" applyAlignment="1">
      <alignment wrapText="1"/>
    </xf>
    <xf numFmtId="164" fontId="12" fillId="0" borderId="1" xfId="1" applyNumberFormat="1" applyFont="1" applyFill="1" applyBorder="1"/>
    <xf numFmtId="4" fontId="1" fillId="0" borderId="1" xfId="1" applyNumberFormat="1" applyFont="1" applyFill="1" applyBorder="1" applyAlignment="1">
      <alignment horizontal="right" wrapText="1"/>
    </xf>
    <xf numFmtId="164" fontId="12" fillId="0" borderId="1" xfId="1" applyNumberFormat="1" applyFont="1" applyFill="1" applyBorder="1" applyAlignment="1">
      <alignment horizontal="left"/>
    </xf>
    <xf numFmtId="164" fontId="1" fillId="0" borderId="1" xfId="1" applyNumberFormat="1" applyFont="1" applyFill="1" applyBorder="1"/>
    <xf numFmtId="164" fontId="12" fillId="0" borderId="1" xfId="1" applyNumberFormat="1" applyFont="1" applyFill="1" applyBorder="1" applyAlignment="1">
      <alignment vertical="center" wrapText="1"/>
    </xf>
    <xf numFmtId="164" fontId="1" fillId="0" borderId="1" xfId="2" applyNumberFormat="1" applyFont="1" applyFill="1" applyBorder="1" applyAlignment="1">
      <alignment wrapText="1"/>
    </xf>
    <xf numFmtId="164" fontId="1" fillId="0" borderId="0" xfId="1" applyNumberFormat="1" applyFill="1" applyBorder="1"/>
    <xf numFmtId="164" fontId="1" fillId="0" borderId="0" xfId="1" applyNumberFormat="1" applyFont="1" applyFill="1" applyBorder="1"/>
    <xf numFmtId="164" fontId="1" fillId="0" borderId="1" xfId="0" applyNumberFormat="1" applyFont="1" applyFill="1" applyBorder="1" applyAlignment="1">
      <alignment horizontal="left" vertical="center" wrapText="1"/>
    </xf>
    <xf numFmtId="164" fontId="1" fillId="3" borderId="1" xfId="1" applyNumberFormat="1" applyFont="1" applyFill="1" applyBorder="1"/>
    <xf numFmtId="164" fontId="1" fillId="0" borderId="1" xfId="1" applyNumberFormat="1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2" borderId="1" xfId="2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left"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right"/>
    </xf>
    <xf numFmtId="164" fontId="7" fillId="0" borderId="0" xfId="2" applyNumberFormat="1" applyFont="1" applyFill="1" applyBorder="1" applyAlignment="1">
      <alignment wrapText="1"/>
    </xf>
    <xf numFmtId="164" fontId="1" fillId="0" borderId="0" xfId="1" applyNumberFormat="1" applyFill="1" applyBorder="1" applyAlignment="1">
      <alignment horizontal="right"/>
    </xf>
    <xf numFmtId="164" fontId="14" fillId="0" borderId="0" xfId="1" applyNumberFormat="1" applyFont="1" applyFill="1" applyBorder="1"/>
    <xf numFmtId="164" fontId="3" fillId="0" borderId="0" xfId="1" applyNumberFormat="1" applyFont="1" applyFill="1" applyBorder="1" applyAlignment="1">
      <alignment horizontal="center"/>
    </xf>
    <xf numFmtId="164" fontId="15" fillId="0" borderId="0" xfId="1" applyNumberFormat="1" applyFont="1" applyFill="1" applyBorder="1"/>
    <xf numFmtId="164" fontId="17" fillId="0" borderId="0" xfId="1" applyNumberFormat="1" applyFont="1" applyFill="1"/>
    <xf numFmtId="0" fontId="6" fillId="0" borderId="1" xfId="16" applyFont="1" applyFill="1" applyBorder="1" applyAlignment="1" applyProtection="1">
      <alignment horizontal="center" vertical="center" wrapText="1"/>
    </xf>
    <xf numFmtId="3" fontId="19" fillId="0" borderId="1" xfId="15" applyNumberFormat="1" applyFont="1" applyFill="1" applyBorder="1" applyAlignment="1" applyProtection="1">
      <alignment horizontal="center" vertical="center" wrapText="1"/>
    </xf>
    <xf numFmtId="0" fontId="18" fillId="0" borderId="1" xfId="16" applyFont="1" applyFill="1" applyBorder="1" applyAlignment="1" applyProtection="1">
      <alignment horizontal="center" vertical="center" wrapText="1"/>
    </xf>
    <xf numFmtId="164" fontId="1" fillId="0" borderId="1" xfId="1" applyNumberFormat="1" applyFill="1" applyBorder="1"/>
    <xf numFmtId="164" fontId="13" fillId="0" borderId="1" xfId="1" applyNumberFormat="1" applyFont="1" applyFill="1" applyBorder="1"/>
    <xf numFmtId="4" fontId="3" fillId="0" borderId="1" xfId="1" applyNumberFormat="1" applyFont="1" applyFill="1" applyBorder="1" applyAlignment="1">
      <alignment horizontal="center" wrapText="1"/>
    </xf>
    <xf numFmtId="164" fontId="7" fillId="0" borderId="1" xfId="2" applyNumberFormat="1" applyFont="1" applyFill="1" applyBorder="1" applyAlignment="1">
      <alignment wrapText="1"/>
    </xf>
    <xf numFmtId="164" fontId="1" fillId="0" borderId="1" xfId="1" applyNumberFormat="1" applyFont="1" applyFill="1" applyBorder="1" applyAlignment="1">
      <alignment horizontal="left"/>
    </xf>
    <xf numFmtId="3" fontId="17" fillId="0" borderId="0" xfId="15" applyNumberFormat="1" applyFont="1" applyFill="1" applyAlignment="1" applyProtection="1">
      <alignment horizontal="center" vertical="center" wrapText="1"/>
    </xf>
    <xf numFmtId="3" fontId="17" fillId="0" borderId="0" xfId="15" applyNumberFormat="1" applyFont="1" applyFill="1" applyAlignment="1" applyProtection="1">
      <alignment horizontal="center"/>
      <protection locked="0"/>
    </xf>
    <xf numFmtId="3" fontId="6" fillId="0" borderId="1" xfId="15" applyNumberFormat="1" applyFont="1" applyFill="1" applyBorder="1" applyAlignment="1" applyProtection="1">
      <alignment horizontal="center" vertical="center" wrapText="1"/>
    </xf>
    <xf numFmtId="0" fontId="6" fillId="0" borderId="1" xfId="16" applyFont="1" applyFill="1" applyBorder="1" applyAlignment="1" applyProtection="1">
      <alignment horizontal="center" vertical="center" wrapText="1"/>
    </xf>
    <xf numFmtId="0" fontId="3" fillId="0" borderId="1" xfId="16" applyFont="1" applyFill="1" applyBorder="1" applyAlignment="1" applyProtection="1">
      <alignment horizontal="center" vertical="center" wrapText="1"/>
      <protection locked="0"/>
    </xf>
    <xf numFmtId="0" fontId="6" fillId="0" borderId="1" xfId="16" applyFont="1" applyFill="1" applyBorder="1" applyAlignment="1" applyProtection="1">
      <alignment horizontal="center" vertical="center" wrapText="1"/>
      <protection locked="0"/>
    </xf>
    <xf numFmtId="165" fontId="3" fillId="0" borderId="1" xfId="1" applyNumberFormat="1" applyFont="1" applyBorder="1" applyAlignment="1">
      <alignment horizontal="right" wrapText="1"/>
    </xf>
    <xf numFmtId="165" fontId="1" fillId="0" borderId="1" xfId="1" applyNumberFormat="1" applyBorder="1"/>
    <xf numFmtId="165" fontId="1" fillId="0" borderId="1" xfId="1" applyNumberFormat="1" applyBorder="1" applyAlignment="1">
      <alignment horizontal="right" wrapText="1"/>
    </xf>
    <xf numFmtId="165" fontId="3" fillId="0" borderId="1" xfId="1" applyNumberFormat="1" applyFont="1" applyBorder="1" applyAlignment="1">
      <alignment horizontal="center" wrapText="1"/>
    </xf>
    <xf numFmtId="164" fontId="6" fillId="0" borderId="0" xfId="1" applyNumberFormat="1" applyFont="1"/>
    <xf numFmtId="165" fontId="6" fillId="0" borderId="0" xfId="1" applyNumberFormat="1" applyFont="1" applyAlignment="1">
      <alignment horizontal="right"/>
    </xf>
    <xf numFmtId="165" fontId="6" fillId="0" borderId="0" xfId="1" applyNumberFormat="1" applyFont="1"/>
    <xf numFmtId="164" fontId="6" fillId="0" borderId="0" xfId="1" applyNumberFormat="1" applyFont="1" applyAlignment="1">
      <alignment horizontal="right"/>
    </xf>
  </cellXfs>
  <cellStyles count="17">
    <cellStyle name="Comma 2" xfId="3" xr:uid="{00000000-0005-0000-0000-000000000000}"/>
    <cellStyle name="Comma0" xfId="4" xr:uid="{00000000-0005-0000-0000-000001000000}"/>
    <cellStyle name="Normal" xfId="0" builtinId="0"/>
    <cellStyle name="Normal 2" xfId="5" xr:uid="{00000000-0005-0000-0000-000003000000}"/>
    <cellStyle name="Normal 2 2" xfId="6" xr:uid="{00000000-0005-0000-0000-000004000000}"/>
    <cellStyle name="Normal 3" xfId="7" xr:uid="{00000000-0005-0000-0000-000005000000}"/>
    <cellStyle name="Normal 3 2" xfId="8" xr:uid="{00000000-0005-0000-0000-000006000000}"/>
    <cellStyle name="Normal 4" xfId="9" xr:uid="{00000000-0005-0000-0000-000007000000}"/>
    <cellStyle name="Normal 5" xfId="10" xr:uid="{00000000-0005-0000-0000-000008000000}"/>
    <cellStyle name="Normal_BUGET RECTIFICARE OUG 89 VIRARI FINALE" xfId="2" xr:uid="{00000000-0005-0000-0000-000009000000}"/>
    <cellStyle name="Normal_fila" xfId="1" xr:uid="{00000000-0005-0000-0000-00000A000000}"/>
    <cellStyle name="Normal_Foaie2" xfId="15" xr:uid="{00000000-0005-0000-0000-00000B000000}"/>
    <cellStyle name="Normal_Registru1" xfId="16" xr:uid="{00000000-0005-0000-0000-00000C000000}"/>
    <cellStyle name="Percent 2" xfId="11" xr:uid="{00000000-0005-0000-0000-00000D000000}"/>
    <cellStyle name="Percent 3" xfId="12" xr:uid="{00000000-0005-0000-0000-00000E000000}"/>
    <cellStyle name="Style 1" xfId="13" xr:uid="{00000000-0005-0000-0000-00000F000000}"/>
    <cellStyle name="Virgulă 3" xfId="14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aie2">
    <tabColor rgb="FF00B050"/>
  </sheetPr>
  <dimension ref="A1:Z181"/>
  <sheetViews>
    <sheetView showZeros="0" tabSelected="1" zoomScaleNormal="100" workbookViewId="0">
      <pane xSplit="1" ySplit="10" topLeftCell="B134" activePane="bottomRight" state="frozen"/>
      <selection activeCell="A38" sqref="A38"/>
      <selection pane="topRight" activeCell="A38" sqref="A38"/>
      <selection pane="bottomLeft" activeCell="A38" sqref="A38"/>
      <selection pane="bottomRight" activeCell="A152" sqref="A152"/>
    </sheetView>
  </sheetViews>
  <sheetFormatPr defaultColWidth="31.5703125" defaultRowHeight="12.75" x14ac:dyDescent="0.2"/>
  <cols>
    <col min="1" max="1" width="89.140625" style="2" customWidth="1"/>
    <col min="2" max="2" width="12.85546875" style="2" customWidth="1"/>
    <col min="3" max="3" width="13.28515625" style="2" customWidth="1"/>
    <col min="4" max="4" width="14.28515625" style="2" customWidth="1"/>
    <col min="5" max="5" width="13.140625" style="2" customWidth="1"/>
    <col min="6" max="7" width="14.28515625" style="2" customWidth="1"/>
    <col min="8" max="8" width="11.85546875" style="2" customWidth="1"/>
    <col min="9" max="9" width="14.28515625" style="2" customWidth="1"/>
    <col min="10" max="16384" width="31.5703125" style="2"/>
  </cols>
  <sheetData>
    <row r="1" spans="1:9" ht="18" x14ac:dyDescent="0.25">
      <c r="A1" s="38" t="s">
        <v>146</v>
      </c>
      <c r="B1" s="1"/>
    </row>
    <row r="2" spans="1:9" x14ac:dyDescent="0.2">
      <c r="B2" s="3"/>
      <c r="C2" s="4"/>
    </row>
    <row r="3" spans="1:9" ht="18" x14ac:dyDescent="0.25">
      <c r="A3" s="1"/>
      <c r="B3" s="3"/>
      <c r="C3" s="4"/>
    </row>
    <row r="4" spans="1:9" ht="16.5" x14ac:dyDescent="0.2">
      <c r="A4" s="47" t="s">
        <v>116</v>
      </c>
      <c r="B4" s="47"/>
      <c r="C4" s="47"/>
      <c r="D4" s="47"/>
      <c r="E4" s="47"/>
      <c r="F4" s="47"/>
      <c r="G4" s="47"/>
      <c r="H4" s="47"/>
      <c r="I4" s="47"/>
    </row>
    <row r="5" spans="1:9" ht="16.5" x14ac:dyDescent="0.25">
      <c r="A5" s="48" t="s">
        <v>147</v>
      </c>
      <c r="B5" s="48"/>
      <c r="C5" s="48"/>
      <c r="D5" s="48"/>
      <c r="E5" s="48"/>
      <c r="F5" s="48"/>
      <c r="G5" s="48"/>
      <c r="H5" s="48"/>
      <c r="I5" s="48"/>
    </row>
    <row r="6" spans="1:9" ht="15" x14ac:dyDescent="0.25">
      <c r="A6" s="5"/>
      <c r="B6" s="5"/>
    </row>
    <row r="7" spans="1:9" x14ac:dyDescent="0.2">
      <c r="A7" s="6"/>
      <c r="B7" s="6"/>
    </row>
    <row r="8" spans="1:9" x14ac:dyDescent="0.2">
      <c r="I8" s="7" t="s">
        <v>0</v>
      </c>
    </row>
    <row r="9" spans="1:9" ht="39.75" customHeight="1" x14ac:dyDescent="0.2">
      <c r="A9" s="49" t="s">
        <v>117</v>
      </c>
      <c r="B9" s="50" t="s">
        <v>143</v>
      </c>
      <c r="C9" s="50" t="s">
        <v>145</v>
      </c>
      <c r="D9" s="51" t="s">
        <v>148</v>
      </c>
      <c r="E9" s="52"/>
      <c r="F9" s="52"/>
      <c r="G9" s="51" t="s">
        <v>149</v>
      </c>
      <c r="H9" s="52"/>
      <c r="I9" s="52"/>
    </row>
    <row r="10" spans="1:9" s="8" customFormat="1" ht="46.5" customHeight="1" x14ac:dyDescent="0.15">
      <c r="A10" s="49"/>
      <c r="B10" s="50"/>
      <c r="C10" s="50"/>
      <c r="D10" s="39" t="s">
        <v>118</v>
      </c>
      <c r="E10" s="39" t="s">
        <v>119</v>
      </c>
      <c r="F10" s="39" t="s">
        <v>120</v>
      </c>
      <c r="G10" s="39" t="s">
        <v>118</v>
      </c>
      <c r="H10" s="39" t="s">
        <v>119</v>
      </c>
      <c r="I10" s="39" t="s">
        <v>120</v>
      </c>
    </row>
    <row r="11" spans="1:9" s="9" customFormat="1" x14ac:dyDescent="0.2">
      <c r="A11" s="40">
        <v>0</v>
      </c>
      <c r="B11" s="41">
        <v>1</v>
      </c>
      <c r="C11" s="41">
        <v>2</v>
      </c>
      <c r="D11" s="41" t="s">
        <v>121</v>
      </c>
      <c r="E11" s="41">
        <v>3</v>
      </c>
      <c r="F11" s="41">
        <v>4</v>
      </c>
      <c r="G11" s="41" t="s">
        <v>122</v>
      </c>
      <c r="H11" s="41">
        <v>6</v>
      </c>
      <c r="I11" s="41">
        <v>7</v>
      </c>
    </row>
    <row r="12" spans="1:9" x14ac:dyDescent="0.2">
      <c r="A12" s="10" t="s">
        <v>1</v>
      </c>
      <c r="B12" s="11">
        <f>+B13+B14+B15+B16+B17+B18</f>
        <v>21675.5</v>
      </c>
      <c r="C12" s="11">
        <f t="shared" ref="C12:I12" si="0">+C13+C14+C15+C16+C17+C18</f>
        <v>21304.720000000001</v>
      </c>
      <c r="D12" s="11">
        <f>+E12+F12</f>
        <v>2579.107</v>
      </c>
      <c r="E12" s="11">
        <f t="shared" si="0"/>
        <v>1237.277</v>
      </c>
      <c r="F12" s="11">
        <f t="shared" si="0"/>
        <v>1341.83</v>
      </c>
      <c r="G12" s="11">
        <f>+H12+I12</f>
        <v>20864.392</v>
      </c>
      <c r="H12" s="11">
        <f t="shared" si="0"/>
        <v>9360.66</v>
      </c>
      <c r="I12" s="11">
        <f t="shared" si="0"/>
        <v>11503.732</v>
      </c>
    </row>
    <row r="13" spans="1:9" x14ac:dyDescent="0.2">
      <c r="A13" s="12" t="s">
        <v>2</v>
      </c>
      <c r="B13" s="53">
        <v>17004</v>
      </c>
      <c r="C13" s="53">
        <v>17004</v>
      </c>
      <c r="D13" s="11">
        <f t="shared" ref="D13:D80" si="1">+E13+F13</f>
        <v>2018.1469999999999</v>
      </c>
      <c r="E13" s="54">
        <v>676.31700000000001</v>
      </c>
      <c r="F13" s="54">
        <v>1341.83</v>
      </c>
      <c r="G13" s="11">
        <f t="shared" ref="G13:G80" si="2">+H13+I13</f>
        <v>17003.671999999999</v>
      </c>
      <c r="H13" s="54">
        <f>877.452+819.823+970.861+61.615+505.358+811.139+777.375+676.317</f>
        <v>5499.94</v>
      </c>
      <c r="I13" s="54">
        <f>1159.716+1105.831+1198.177+746.401-0.262+1510.485+1254.507+1780.137+1406.91+1341.83</f>
        <v>11503.732</v>
      </c>
    </row>
    <row r="14" spans="1:9" ht="25.5" x14ac:dyDescent="0.2">
      <c r="A14" s="12" t="s">
        <v>3</v>
      </c>
      <c r="B14" s="53"/>
      <c r="C14" s="53"/>
      <c r="D14" s="11">
        <f t="shared" si="1"/>
        <v>0</v>
      </c>
      <c r="E14" s="54"/>
      <c r="F14" s="54"/>
      <c r="G14" s="11">
        <f t="shared" si="2"/>
        <v>0</v>
      </c>
      <c r="H14" s="54"/>
      <c r="I14" s="54"/>
    </row>
    <row r="15" spans="1:9" ht="16.5" customHeight="1" x14ac:dyDescent="0.2">
      <c r="A15" s="12" t="s">
        <v>4</v>
      </c>
      <c r="B15" s="53"/>
      <c r="C15" s="53"/>
      <c r="D15" s="11">
        <f t="shared" si="1"/>
        <v>0</v>
      </c>
      <c r="E15" s="54"/>
      <c r="F15" s="54"/>
      <c r="G15" s="11">
        <f t="shared" si="2"/>
        <v>0</v>
      </c>
      <c r="H15" s="54"/>
      <c r="I15" s="54"/>
    </row>
    <row r="16" spans="1:9" ht="31.5" customHeight="1" x14ac:dyDescent="0.2">
      <c r="A16" s="12" t="s">
        <v>5</v>
      </c>
      <c r="B16" s="53"/>
      <c r="C16" s="53"/>
      <c r="D16" s="11">
        <f t="shared" si="1"/>
        <v>0</v>
      </c>
      <c r="E16" s="54"/>
      <c r="F16" s="54"/>
      <c r="G16" s="11">
        <f t="shared" si="2"/>
        <v>0</v>
      </c>
      <c r="H16" s="54"/>
      <c r="I16" s="54"/>
    </row>
    <row r="17" spans="1:9" ht="30.75" customHeight="1" x14ac:dyDescent="0.2">
      <c r="A17" s="12" t="s">
        <v>6</v>
      </c>
      <c r="B17" s="53">
        <v>4671.5</v>
      </c>
      <c r="C17" s="53">
        <v>4300.72</v>
      </c>
      <c r="D17" s="11">
        <f t="shared" si="1"/>
        <v>560.96</v>
      </c>
      <c r="E17" s="54">
        <v>560.96</v>
      </c>
      <c r="F17" s="54"/>
      <c r="G17" s="11">
        <f t="shared" si="2"/>
        <v>3860.7199999999993</v>
      </c>
      <c r="H17" s="54">
        <f>430+450+525.68+473.6+443.2+538.56+438.72+560.96</f>
        <v>3860.7199999999993</v>
      </c>
      <c r="I17" s="54"/>
    </row>
    <row r="18" spans="1:9" ht="24" customHeight="1" x14ac:dyDescent="0.2">
      <c r="A18" s="12" t="s">
        <v>7</v>
      </c>
      <c r="B18" s="11"/>
      <c r="C18" s="42"/>
      <c r="D18" s="11">
        <f t="shared" si="1"/>
        <v>0</v>
      </c>
      <c r="E18" s="42"/>
      <c r="F18" s="42"/>
      <c r="G18" s="11">
        <f t="shared" si="2"/>
        <v>0</v>
      </c>
      <c r="H18" s="42"/>
      <c r="I18" s="42"/>
    </row>
    <row r="19" spans="1:9" x14ac:dyDescent="0.2">
      <c r="A19" s="13" t="s">
        <v>8</v>
      </c>
      <c r="B19" s="11">
        <f>+B20+B21+B25+B24</f>
        <v>35207</v>
      </c>
      <c r="C19" s="11">
        <f t="shared" ref="C19:I19" si="3">+C20+C21+C25+C24</f>
        <v>35207</v>
      </c>
      <c r="D19" s="11">
        <f t="shared" si="1"/>
        <v>3615.748</v>
      </c>
      <c r="E19" s="11">
        <f t="shared" si="3"/>
        <v>149.42699999999999</v>
      </c>
      <c r="F19" s="11">
        <f t="shared" si="3"/>
        <v>3466.3209999999999</v>
      </c>
      <c r="G19" s="11">
        <f t="shared" si="2"/>
        <v>35203.714999999997</v>
      </c>
      <c r="H19" s="11">
        <f t="shared" si="3"/>
        <v>986.79099999999994</v>
      </c>
      <c r="I19" s="11">
        <f t="shared" si="3"/>
        <v>34216.923999999999</v>
      </c>
    </row>
    <row r="20" spans="1:9" x14ac:dyDescent="0.2">
      <c r="A20" s="14" t="s">
        <v>9</v>
      </c>
      <c r="B20" s="55">
        <v>32377</v>
      </c>
      <c r="C20" s="55">
        <v>32377</v>
      </c>
      <c r="D20" s="11">
        <f t="shared" si="1"/>
        <v>3273.8090000000002</v>
      </c>
      <c r="E20" s="54">
        <v>1.1459999999999999</v>
      </c>
      <c r="F20" s="54">
        <f>3273.809-E20</f>
        <v>3272.663</v>
      </c>
      <c r="G20" s="11">
        <f t="shared" si="2"/>
        <v>32376.042999999998</v>
      </c>
      <c r="H20" s="54">
        <f>0.099+6.001+3.295-0.261+1.146</f>
        <v>10.280000000000001</v>
      </c>
      <c r="I20" s="54">
        <f>1689.005+434.211+833.157+1719.85+390.513+1473.165+3627.573+3056.755+0.262+3525.247+3726.697+4656.296+0.261+3960.108+3272.663</f>
        <v>32365.762999999999</v>
      </c>
    </row>
    <row r="21" spans="1:9" x14ac:dyDescent="0.2">
      <c r="A21" s="16" t="s">
        <v>10</v>
      </c>
      <c r="B21" s="55">
        <v>1852</v>
      </c>
      <c r="C21" s="55">
        <v>1852</v>
      </c>
      <c r="D21" s="11">
        <f t="shared" si="1"/>
        <v>193.65800000000002</v>
      </c>
      <c r="E21" s="54">
        <f>+E22+E23</f>
        <v>0</v>
      </c>
      <c r="F21" s="54">
        <f>+F22+F23</f>
        <v>193.65800000000002</v>
      </c>
      <c r="G21" s="11">
        <f t="shared" si="2"/>
        <v>1851.1610000000001</v>
      </c>
      <c r="H21" s="54">
        <f>+H22+H23</f>
        <v>0</v>
      </c>
      <c r="I21" s="54">
        <f>+I22+I23</f>
        <v>1851.1610000000001</v>
      </c>
    </row>
    <row r="22" spans="1:9" x14ac:dyDescent="0.2">
      <c r="A22" s="17" t="s">
        <v>129</v>
      </c>
      <c r="B22" s="56" t="s">
        <v>124</v>
      </c>
      <c r="C22" s="56" t="s">
        <v>124</v>
      </c>
      <c r="D22" s="11">
        <f t="shared" si="1"/>
        <v>6.96</v>
      </c>
      <c r="E22" s="54"/>
      <c r="F22" s="54">
        <v>6.96</v>
      </c>
      <c r="G22" s="11">
        <f t="shared" si="2"/>
        <v>62.76</v>
      </c>
      <c r="H22" s="54"/>
      <c r="I22" s="54">
        <f>9.48+7.2+8.28+8.4+6.12+8.64+7.68+6.96</f>
        <v>62.76</v>
      </c>
    </row>
    <row r="23" spans="1:9" x14ac:dyDescent="0.2">
      <c r="A23" s="17" t="s">
        <v>130</v>
      </c>
      <c r="B23" s="56" t="s">
        <v>124</v>
      </c>
      <c r="C23" s="56" t="s">
        <v>124</v>
      </c>
      <c r="D23" s="11">
        <f t="shared" si="1"/>
        <v>186.69800000000001</v>
      </c>
      <c r="E23" s="54"/>
      <c r="F23" s="54">
        <v>186.69800000000001</v>
      </c>
      <c r="G23" s="11">
        <f t="shared" si="2"/>
        <v>1788.4010000000001</v>
      </c>
      <c r="H23" s="54"/>
      <c r="I23" s="54">
        <f>223.52+229.22+247.41+214.29+223.87+232.546+230.847+186.698</f>
        <v>1788.4010000000001</v>
      </c>
    </row>
    <row r="24" spans="1:9" ht="25.5" x14ac:dyDescent="0.2">
      <c r="A24" s="18" t="s">
        <v>11</v>
      </c>
      <c r="B24" s="55">
        <v>22</v>
      </c>
      <c r="C24" s="55">
        <v>22</v>
      </c>
      <c r="D24" s="11">
        <f t="shared" si="1"/>
        <v>2.8</v>
      </c>
      <c r="E24" s="54">
        <v>2.8</v>
      </c>
      <c r="F24" s="54">
        <v>0</v>
      </c>
      <c r="G24" s="11">
        <f t="shared" si="2"/>
        <v>21.536999999999999</v>
      </c>
      <c r="H24" s="54">
        <f>3.537+2.48+2.223+1.517+3.08+3.36+2.54+2.8</f>
        <v>21.536999999999999</v>
      </c>
      <c r="I24" s="54"/>
    </row>
    <row r="25" spans="1:9" ht="25.5" x14ac:dyDescent="0.2">
      <c r="A25" s="18" t="s">
        <v>123</v>
      </c>
      <c r="B25" s="55">
        <v>956</v>
      </c>
      <c r="C25" s="55">
        <v>956</v>
      </c>
      <c r="D25" s="11">
        <f t="shared" si="1"/>
        <v>145.48099999999999</v>
      </c>
      <c r="E25" s="55">
        <f>E26+E27+E28+E29+E30+E31</f>
        <v>145.48099999999999</v>
      </c>
      <c r="F25" s="55">
        <f>F26+F27+F28+F29+F30+F31</f>
        <v>0</v>
      </c>
      <c r="G25" s="11">
        <f t="shared" si="2"/>
        <v>954.97399999999993</v>
      </c>
      <c r="H25" s="55">
        <f t="shared" ref="H25:I25" si="4">H26+H27+H28+H29+H30+H31</f>
        <v>954.97399999999993</v>
      </c>
      <c r="I25" s="55">
        <f t="shared" si="4"/>
        <v>0</v>
      </c>
    </row>
    <row r="26" spans="1:9" x14ac:dyDescent="0.2">
      <c r="A26" s="18" t="s">
        <v>12</v>
      </c>
      <c r="B26" s="56" t="s">
        <v>124</v>
      </c>
      <c r="C26" s="56" t="s">
        <v>124</v>
      </c>
      <c r="D26" s="11">
        <f t="shared" si="1"/>
        <v>0</v>
      </c>
      <c r="E26" s="54"/>
      <c r="F26" s="54"/>
      <c r="G26" s="11">
        <f t="shared" si="2"/>
        <v>0</v>
      </c>
      <c r="H26" s="54"/>
      <c r="I26" s="54"/>
    </row>
    <row r="27" spans="1:9" x14ac:dyDescent="0.2">
      <c r="A27" s="18" t="s">
        <v>13</v>
      </c>
      <c r="B27" s="56" t="s">
        <v>124</v>
      </c>
      <c r="C27" s="56" t="s">
        <v>124</v>
      </c>
      <c r="D27" s="11">
        <f t="shared" si="1"/>
        <v>145.48099999999999</v>
      </c>
      <c r="E27" s="54">
        <v>145.48099999999999</v>
      </c>
      <c r="F27" s="54"/>
      <c r="G27" s="11">
        <f t="shared" si="2"/>
        <v>954.97399999999993</v>
      </c>
      <c r="H27" s="54">
        <f>238.805+180.774+5.813+178.81+100.654+104.637+145.481</f>
        <v>954.97399999999993</v>
      </c>
      <c r="I27" s="54"/>
    </row>
    <row r="28" spans="1:9" x14ac:dyDescent="0.2">
      <c r="A28" s="18" t="s">
        <v>14</v>
      </c>
      <c r="B28" s="56" t="s">
        <v>124</v>
      </c>
      <c r="C28" s="56" t="s">
        <v>124</v>
      </c>
      <c r="D28" s="11">
        <f t="shared" si="1"/>
        <v>0</v>
      </c>
      <c r="E28" s="54"/>
      <c r="F28" s="54"/>
      <c r="G28" s="11">
        <f t="shared" si="2"/>
        <v>0</v>
      </c>
      <c r="H28" s="54"/>
      <c r="I28" s="54"/>
    </row>
    <row r="29" spans="1:9" x14ac:dyDescent="0.2">
      <c r="A29" s="18" t="s">
        <v>15</v>
      </c>
      <c r="B29" s="56" t="s">
        <v>124</v>
      </c>
      <c r="C29" s="56" t="s">
        <v>124</v>
      </c>
      <c r="D29" s="11">
        <f t="shared" si="1"/>
        <v>0</v>
      </c>
      <c r="E29" s="54"/>
      <c r="F29" s="54"/>
      <c r="G29" s="11">
        <f t="shared" si="2"/>
        <v>0</v>
      </c>
      <c r="H29" s="54"/>
      <c r="I29" s="54"/>
    </row>
    <row r="30" spans="1:9" x14ac:dyDescent="0.2">
      <c r="A30" s="18" t="s">
        <v>16</v>
      </c>
      <c r="B30" s="56" t="s">
        <v>124</v>
      </c>
      <c r="C30" s="56" t="s">
        <v>124</v>
      </c>
      <c r="D30" s="11">
        <f t="shared" si="1"/>
        <v>0</v>
      </c>
      <c r="E30" s="54"/>
      <c r="F30" s="54"/>
      <c r="G30" s="11">
        <f t="shared" si="2"/>
        <v>0</v>
      </c>
      <c r="H30" s="54"/>
      <c r="I30" s="54"/>
    </row>
    <row r="31" spans="1:9" x14ac:dyDescent="0.2">
      <c r="A31" s="18" t="s">
        <v>17</v>
      </c>
      <c r="B31" s="56" t="s">
        <v>124</v>
      </c>
      <c r="C31" s="56" t="s">
        <v>124</v>
      </c>
      <c r="D31" s="11">
        <f t="shared" si="1"/>
        <v>0</v>
      </c>
      <c r="E31" s="54"/>
      <c r="F31" s="54"/>
      <c r="G31" s="11">
        <f t="shared" si="2"/>
        <v>0</v>
      </c>
      <c r="H31" s="54"/>
      <c r="I31" s="54"/>
    </row>
    <row r="32" spans="1:9" x14ac:dyDescent="0.2">
      <c r="A32" s="13" t="s">
        <v>18</v>
      </c>
      <c r="B32" s="11">
        <f>+B33+B34</f>
        <v>706</v>
      </c>
      <c r="C32" s="11">
        <f t="shared" ref="C32:I32" si="5">+C33+C34</f>
        <v>706</v>
      </c>
      <c r="D32" s="11">
        <f t="shared" si="1"/>
        <v>72.894000000000005</v>
      </c>
      <c r="E32" s="11">
        <f t="shared" si="5"/>
        <v>0</v>
      </c>
      <c r="F32" s="11">
        <f t="shared" si="5"/>
        <v>72.894000000000005</v>
      </c>
      <c r="G32" s="11">
        <f t="shared" si="2"/>
        <v>705.56799999999998</v>
      </c>
      <c r="H32" s="11">
        <f t="shared" si="5"/>
        <v>0</v>
      </c>
      <c r="I32" s="11">
        <f t="shared" si="5"/>
        <v>705.56799999999998</v>
      </c>
    </row>
    <row r="33" spans="1:9" x14ac:dyDescent="0.2">
      <c r="A33" s="17" t="s">
        <v>19</v>
      </c>
      <c r="B33" s="55">
        <v>706</v>
      </c>
      <c r="C33" s="55">
        <v>706</v>
      </c>
      <c r="D33" s="11">
        <f t="shared" si="1"/>
        <v>72.894000000000005</v>
      </c>
      <c r="E33" s="42"/>
      <c r="F33" s="54">
        <v>72.894000000000005</v>
      </c>
      <c r="G33" s="11">
        <f t="shared" si="2"/>
        <v>705.56799999999998</v>
      </c>
      <c r="H33" s="42"/>
      <c r="I33" s="54">
        <f>93+88.67+100.26+77.09+88.966+92.577+92.111+72.894</f>
        <v>705.56799999999998</v>
      </c>
    </row>
    <row r="34" spans="1:9" x14ac:dyDescent="0.2">
      <c r="A34" s="17" t="s">
        <v>20</v>
      </c>
      <c r="B34" s="15"/>
      <c r="C34" s="42"/>
      <c r="D34" s="11">
        <f t="shared" si="1"/>
        <v>0</v>
      </c>
      <c r="E34" s="42"/>
      <c r="F34" s="42"/>
      <c r="G34" s="11">
        <f t="shared" si="2"/>
        <v>0</v>
      </c>
      <c r="H34" s="42"/>
      <c r="I34" s="42"/>
    </row>
    <row r="35" spans="1:9" x14ac:dyDescent="0.2">
      <c r="A35" s="13" t="s">
        <v>21</v>
      </c>
      <c r="B35" s="11">
        <f t="shared" ref="B35:I35" si="6">+B39+B36</f>
        <v>1513</v>
      </c>
      <c r="C35" s="11">
        <f t="shared" si="6"/>
        <v>1513</v>
      </c>
      <c r="D35" s="11">
        <f t="shared" si="1"/>
        <v>156.46600000000001</v>
      </c>
      <c r="E35" s="11">
        <f t="shared" si="6"/>
        <v>25.164000000000001</v>
      </c>
      <c r="F35" s="11">
        <f t="shared" si="6"/>
        <v>131.30199999999999</v>
      </c>
      <c r="G35" s="53">
        <f t="shared" si="2"/>
        <v>1512.239</v>
      </c>
      <c r="H35" s="53">
        <f t="shared" ref="H35:I35" si="7">+H39+H36</f>
        <v>289.39099999999996</v>
      </c>
      <c r="I35" s="53">
        <f t="shared" si="7"/>
        <v>1222.848</v>
      </c>
    </row>
    <row r="36" spans="1:9" x14ac:dyDescent="0.2">
      <c r="A36" s="45" t="s">
        <v>131</v>
      </c>
      <c r="B36" s="15"/>
      <c r="C36" s="15"/>
      <c r="D36" s="11">
        <f t="shared" si="1"/>
        <v>0</v>
      </c>
      <c r="E36" s="15">
        <f t="shared" ref="E36:I36" si="8">+E37+E38</f>
        <v>0</v>
      </c>
      <c r="F36" s="15">
        <f t="shared" si="8"/>
        <v>0</v>
      </c>
      <c r="G36" s="53">
        <f t="shared" si="2"/>
        <v>0</v>
      </c>
      <c r="H36" s="55">
        <f t="shared" ref="H36:I36" si="9">+H37+H38</f>
        <v>0</v>
      </c>
      <c r="I36" s="55">
        <f t="shared" si="9"/>
        <v>0</v>
      </c>
    </row>
    <row r="37" spans="1:9" x14ac:dyDescent="0.2">
      <c r="A37" s="17" t="s">
        <v>135</v>
      </c>
      <c r="B37" s="44" t="s">
        <v>124</v>
      </c>
      <c r="C37" s="44" t="s">
        <v>124</v>
      </c>
      <c r="D37" s="11">
        <f t="shared" si="1"/>
        <v>0</v>
      </c>
      <c r="E37" s="42"/>
      <c r="F37" s="42"/>
      <c r="G37" s="53">
        <f t="shared" si="2"/>
        <v>0</v>
      </c>
      <c r="H37" s="54"/>
      <c r="I37" s="54"/>
    </row>
    <row r="38" spans="1:9" x14ac:dyDescent="0.2">
      <c r="A38" s="46" t="s">
        <v>134</v>
      </c>
      <c r="B38" s="44" t="s">
        <v>124</v>
      </c>
      <c r="C38" s="44" t="s">
        <v>124</v>
      </c>
      <c r="D38" s="11">
        <f t="shared" si="1"/>
        <v>0</v>
      </c>
      <c r="E38" s="42"/>
      <c r="F38" s="42"/>
      <c r="G38" s="53">
        <f t="shared" si="2"/>
        <v>0</v>
      </c>
      <c r="H38" s="54"/>
      <c r="I38" s="54"/>
    </row>
    <row r="39" spans="1:9" x14ac:dyDescent="0.2">
      <c r="A39" s="45" t="s">
        <v>132</v>
      </c>
      <c r="B39" s="55">
        <v>1513</v>
      </c>
      <c r="C39" s="55">
        <v>1513</v>
      </c>
      <c r="D39" s="53">
        <f t="shared" si="1"/>
        <v>156.46600000000001</v>
      </c>
      <c r="E39" s="55">
        <f>+E40+E41+E42+E43+E44+E45+E46+E47+E48+E49+E50+E51+E52+E53+E54+E55+E56+E57+E58+E59+E60+E61+E62+E63+E64+E65+E66+E67+E68</f>
        <v>25.164000000000001</v>
      </c>
      <c r="F39" s="55">
        <f>+F40+F41+F42+F43+F44+F45+F46+F47+F48+F49+F50+F51+F52+F53+F54+F55+F56+F57+F58+F59+F60+F61+F62+F63+F64+F65+F66+F67+F68</f>
        <v>131.30199999999999</v>
      </c>
      <c r="G39" s="53">
        <f t="shared" si="2"/>
        <v>1512.239</v>
      </c>
      <c r="H39" s="55">
        <f>+H40+H41+H42+H43+H44+H45+H46+H47+H48+H49+H50+H51+H52+H53+H54+H55+H56+H57+H58+H59+H60+H61+H62+H63+H64+H65+H66+H67+H68</f>
        <v>289.39099999999996</v>
      </c>
      <c r="I39" s="55">
        <f>+I40+I41+I42+I43+I44+I45+I46+I47+I48+I49+I50+I51+I52+I53+I54+I55+I56+I57+I58+I59+I60+I61+I62+I63+I64+I65+I66+I67+I68</f>
        <v>1222.848</v>
      </c>
    </row>
    <row r="40" spans="1:9" x14ac:dyDescent="0.2">
      <c r="A40" s="17" t="s">
        <v>22</v>
      </c>
      <c r="B40" s="44" t="s">
        <v>124</v>
      </c>
      <c r="C40" s="44" t="s">
        <v>124</v>
      </c>
      <c r="D40" s="53">
        <f t="shared" si="1"/>
        <v>0</v>
      </c>
      <c r="E40" s="54"/>
      <c r="F40" s="54"/>
      <c r="G40" s="53">
        <f t="shared" si="2"/>
        <v>0</v>
      </c>
      <c r="H40" s="54"/>
      <c r="I40" s="54"/>
    </row>
    <row r="41" spans="1:9" x14ac:dyDescent="0.2">
      <c r="A41" s="17" t="s">
        <v>23</v>
      </c>
      <c r="B41" s="44" t="s">
        <v>124</v>
      </c>
      <c r="C41" s="44" t="s">
        <v>124</v>
      </c>
      <c r="D41" s="53">
        <f t="shared" si="1"/>
        <v>0</v>
      </c>
      <c r="E41" s="54"/>
      <c r="F41" s="54"/>
      <c r="G41" s="53">
        <f t="shared" si="2"/>
        <v>0</v>
      </c>
      <c r="H41" s="54"/>
      <c r="I41" s="54"/>
    </row>
    <row r="42" spans="1:9" x14ac:dyDescent="0.2">
      <c r="A42" s="17" t="s">
        <v>24</v>
      </c>
      <c r="B42" s="44" t="s">
        <v>124</v>
      </c>
      <c r="C42" s="44" t="s">
        <v>124</v>
      </c>
      <c r="D42" s="53">
        <f t="shared" si="1"/>
        <v>8.2279999999999998</v>
      </c>
      <c r="E42" s="54"/>
      <c r="F42" s="54">
        <v>8.2279999999999998</v>
      </c>
      <c r="G42" s="53">
        <f t="shared" si="2"/>
        <v>43.602000000000004</v>
      </c>
      <c r="H42" s="54"/>
      <c r="I42" s="54">
        <f>3.273+6.642+2.251+2.996+7.817+5.85+6.545+8.228</f>
        <v>43.602000000000004</v>
      </c>
    </row>
    <row r="43" spans="1:9" x14ac:dyDescent="0.2">
      <c r="A43" s="17" t="s">
        <v>133</v>
      </c>
      <c r="B43" s="44" t="s">
        <v>124</v>
      </c>
      <c r="C43" s="44" t="s">
        <v>124</v>
      </c>
      <c r="D43" s="53">
        <f t="shared" si="1"/>
        <v>0</v>
      </c>
      <c r="E43" s="54"/>
      <c r="F43" s="54"/>
      <c r="G43" s="53">
        <f t="shared" si="2"/>
        <v>0</v>
      </c>
      <c r="H43" s="54"/>
      <c r="I43" s="54"/>
    </row>
    <row r="44" spans="1:9" x14ac:dyDescent="0.2">
      <c r="A44" s="17" t="s">
        <v>25</v>
      </c>
      <c r="B44" s="44" t="s">
        <v>124</v>
      </c>
      <c r="C44" s="44" t="s">
        <v>124</v>
      </c>
      <c r="D44" s="53">
        <f t="shared" si="1"/>
        <v>0</v>
      </c>
      <c r="E44" s="54"/>
      <c r="F44" s="54"/>
      <c r="G44" s="53">
        <f t="shared" si="2"/>
        <v>0</v>
      </c>
      <c r="H44" s="54"/>
      <c r="I44" s="54"/>
    </row>
    <row r="45" spans="1:9" x14ac:dyDescent="0.2">
      <c r="A45" s="17" t="s">
        <v>26</v>
      </c>
      <c r="B45" s="44" t="s">
        <v>124</v>
      </c>
      <c r="C45" s="44" t="s">
        <v>124</v>
      </c>
      <c r="D45" s="53">
        <f t="shared" si="1"/>
        <v>25.164000000000001</v>
      </c>
      <c r="E45" s="54">
        <v>25.164000000000001</v>
      </c>
      <c r="F45" s="54"/>
      <c r="G45" s="53">
        <f t="shared" si="2"/>
        <v>289.39099999999996</v>
      </c>
      <c r="H45" s="54">
        <f>37.745+50.33+50.329+75.494+50.329+25.164</f>
        <v>289.39099999999996</v>
      </c>
      <c r="I45" s="54"/>
    </row>
    <row r="46" spans="1:9" x14ac:dyDescent="0.2">
      <c r="A46" s="17" t="s">
        <v>27</v>
      </c>
      <c r="B46" s="44" t="s">
        <v>124</v>
      </c>
      <c r="C46" s="44" t="s">
        <v>124</v>
      </c>
      <c r="D46" s="53">
        <f t="shared" si="1"/>
        <v>0</v>
      </c>
      <c r="E46" s="54"/>
      <c r="F46" s="54"/>
      <c r="G46" s="53">
        <f t="shared" si="2"/>
        <v>0</v>
      </c>
      <c r="H46" s="54"/>
      <c r="I46" s="54"/>
    </row>
    <row r="47" spans="1:9" x14ac:dyDescent="0.2">
      <c r="A47" s="17" t="s">
        <v>28</v>
      </c>
      <c r="B47" s="44" t="s">
        <v>124</v>
      </c>
      <c r="C47" s="44" t="s">
        <v>124</v>
      </c>
      <c r="D47" s="53">
        <f t="shared" si="1"/>
        <v>0</v>
      </c>
      <c r="E47" s="54"/>
      <c r="F47" s="54"/>
      <c r="G47" s="53">
        <f t="shared" si="2"/>
        <v>0</v>
      </c>
      <c r="H47" s="54"/>
      <c r="I47" s="54"/>
    </row>
    <row r="48" spans="1:9" x14ac:dyDescent="0.2">
      <c r="A48" s="17" t="s">
        <v>29</v>
      </c>
      <c r="B48" s="44" t="s">
        <v>124</v>
      </c>
      <c r="C48" s="44" t="s">
        <v>124</v>
      </c>
      <c r="D48" s="53">
        <f t="shared" si="1"/>
        <v>0</v>
      </c>
      <c r="E48" s="54"/>
      <c r="F48" s="54"/>
      <c r="G48" s="53">
        <f t="shared" si="2"/>
        <v>0</v>
      </c>
      <c r="H48" s="54"/>
      <c r="I48" s="54"/>
    </row>
    <row r="49" spans="1:9" x14ac:dyDescent="0.2">
      <c r="A49" s="17" t="s">
        <v>30</v>
      </c>
      <c r="B49" s="44" t="s">
        <v>124</v>
      </c>
      <c r="C49" s="44" t="s">
        <v>124</v>
      </c>
      <c r="D49" s="53">
        <f t="shared" si="1"/>
        <v>0</v>
      </c>
      <c r="E49" s="54"/>
      <c r="F49" s="54"/>
      <c r="G49" s="53">
        <f t="shared" si="2"/>
        <v>0</v>
      </c>
      <c r="H49" s="54"/>
      <c r="I49" s="54"/>
    </row>
    <row r="50" spans="1:9" x14ac:dyDescent="0.2">
      <c r="A50" s="17" t="s">
        <v>31</v>
      </c>
      <c r="B50" s="44" t="s">
        <v>124</v>
      </c>
      <c r="C50" s="44" t="s">
        <v>124</v>
      </c>
      <c r="D50" s="53">
        <f t="shared" si="1"/>
        <v>0</v>
      </c>
      <c r="E50" s="54"/>
      <c r="F50" s="54"/>
      <c r="G50" s="53">
        <f t="shared" si="2"/>
        <v>0</v>
      </c>
      <c r="H50" s="54"/>
      <c r="I50" s="54"/>
    </row>
    <row r="51" spans="1:9" x14ac:dyDescent="0.2">
      <c r="A51" s="17" t="s">
        <v>32</v>
      </c>
      <c r="B51" s="44" t="s">
        <v>124</v>
      </c>
      <c r="C51" s="44" t="s">
        <v>124</v>
      </c>
      <c r="D51" s="53">
        <f t="shared" si="1"/>
        <v>5.5469999999999997</v>
      </c>
      <c r="E51" s="54"/>
      <c r="F51" s="54">
        <v>5.5469999999999997</v>
      </c>
      <c r="G51" s="53">
        <f t="shared" si="2"/>
        <v>59.468999999999994</v>
      </c>
      <c r="H51" s="54"/>
      <c r="I51" s="54">
        <f>2.718+10.004+10.139+6.031+6.031+10.139+8.86+5.547</f>
        <v>59.468999999999994</v>
      </c>
    </row>
    <row r="52" spans="1:9" x14ac:dyDescent="0.2">
      <c r="A52" s="17" t="s">
        <v>33</v>
      </c>
      <c r="B52" s="44" t="s">
        <v>124</v>
      </c>
      <c r="C52" s="44" t="s">
        <v>124</v>
      </c>
      <c r="D52" s="53">
        <f t="shared" si="1"/>
        <v>22.794</v>
      </c>
      <c r="E52" s="54"/>
      <c r="F52" s="54">
        <v>22.794</v>
      </c>
      <c r="G52" s="53">
        <f t="shared" si="2"/>
        <v>224.71200000000002</v>
      </c>
      <c r="H52" s="54"/>
      <c r="I52" s="54">
        <f>24.246+35.839+23+37.105+29.053+28.263+24.412+22.794</f>
        <v>224.71200000000002</v>
      </c>
    </row>
    <row r="53" spans="1:9" x14ac:dyDescent="0.2">
      <c r="A53" s="14" t="s">
        <v>134</v>
      </c>
      <c r="B53" s="44" t="s">
        <v>124</v>
      </c>
      <c r="C53" s="44" t="s">
        <v>124</v>
      </c>
      <c r="D53" s="53">
        <f t="shared" si="1"/>
        <v>0</v>
      </c>
      <c r="E53" s="54"/>
      <c r="F53" s="54"/>
      <c r="G53" s="53">
        <f t="shared" si="2"/>
        <v>0</v>
      </c>
      <c r="H53" s="54"/>
      <c r="I53" s="54"/>
    </row>
    <row r="54" spans="1:9" x14ac:dyDescent="0.2">
      <c r="A54" s="17" t="s">
        <v>34</v>
      </c>
      <c r="B54" s="44" t="s">
        <v>124</v>
      </c>
      <c r="C54" s="44" t="s">
        <v>124</v>
      </c>
      <c r="D54" s="53">
        <f t="shared" si="1"/>
        <v>0</v>
      </c>
      <c r="E54" s="54"/>
      <c r="F54" s="54"/>
      <c r="G54" s="53">
        <f t="shared" si="2"/>
        <v>0</v>
      </c>
      <c r="H54" s="54"/>
      <c r="I54" s="54"/>
    </row>
    <row r="55" spans="1:9" x14ac:dyDescent="0.2">
      <c r="A55" s="17" t="s">
        <v>35</v>
      </c>
      <c r="B55" s="44" t="s">
        <v>124</v>
      </c>
      <c r="C55" s="44" t="s">
        <v>124</v>
      </c>
      <c r="D55" s="53">
        <f t="shared" si="1"/>
        <v>0</v>
      </c>
      <c r="E55" s="54"/>
      <c r="F55" s="54"/>
      <c r="G55" s="53">
        <f t="shared" si="2"/>
        <v>0</v>
      </c>
      <c r="H55" s="54"/>
      <c r="I55" s="54"/>
    </row>
    <row r="56" spans="1:9" x14ac:dyDescent="0.2">
      <c r="A56" s="17" t="s">
        <v>36</v>
      </c>
      <c r="B56" s="44" t="s">
        <v>124</v>
      </c>
      <c r="C56" s="44" t="s">
        <v>124</v>
      </c>
      <c r="D56" s="53">
        <f t="shared" si="1"/>
        <v>0</v>
      </c>
      <c r="E56" s="54"/>
      <c r="F56" s="54"/>
      <c r="G56" s="53">
        <f t="shared" si="2"/>
        <v>0</v>
      </c>
      <c r="H56" s="54"/>
      <c r="I56" s="54"/>
    </row>
    <row r="57" spans="1:9" x14ac:dyDescent="0.2">
      <c r="A57" s="17" t="s">
        <v>37</v>
      </c>
      <c r="B57" s="44" t="s">
        <v>124</v>
      </c>
      <c r="C57" s="44" t="s">
        <v>124</v>
      </c>
      <c r="D57" s="53">
        <f t="shared" si="1"/>
        <v>0</v>
      </c>
      <c r="E57" s="54"/>
      <c r="F57" s="54"/>
      <c r="G57" s="53">
        <f t="shared" si="2"/>
        <v>0</v>
      </c>
      <c r="H57" s="54"/>
      <c r="I57" s="54"/>
    </row>
    <row r="58" spans="1:9" x14ac:dyDescent="0.2">
      <c r="A58" s="17" t="s">
        <v>38</v>
      </c>
      <c r="B58" s="44" t="s">
        <v>124</v>
      </c>
      <c r="C58" s="44" t="s">
        <v>124</v>
      </c>
      <c r="D58" s="53">
        <f t="shared" si="1"/>
        <v>0</v>
      </c>
      <c r="E58" s="54"/>
      <c r="F58" s="54"/>
      <c r="G58" s="53">
        <f t="shared" si="2"/>
        <v>0</v>
      </c>
      <c r="H58" s="54"/>
      <c r="I58" s="54"/>
    </row>
    <row r="59" spans="1:9" x14ac:dyDescent="0.2">
      <c r="A59" s="17" t="s">
        <v>39</v>
      </c>
      <c r="B59" s="44" t="s">
        <v>124</v>
      </c>
      <c r="C59" s="44" t="s">
        <v>124</v>
      </c>
      <c r="D59" s="53">
        <f t="shared" si="1"/>
        <v>0</v>
      </c>
      <c r="E59" s="54"/>
      <c r="F59" s="54"/>
      <c r="G59" s="53">
        <f t="shared" si="2"/>
        <v>0</v>
      </c>
      <c r="H59" s="54"/>
      <c r="I59" s="54"/>
    </row>
    <row r="60" spans="1:9" x14ac:dyDescent="0.2">
      <c r="A60" s="17" t="s">
        <v>40</v>
      </c>
      <c r="B60" s="44" t="s">
        <v>124</v>
      </c>
      <c r="C60" s="44" t="s">
        <v>124</v>
      </c>
      <c r="D60" s="53">
        <f t="shared" si="1"/>
        <v>0</v>
      </c>
      <c r="E60" s="54"/>
      <c r="F60" s="54"/>
      <c r="G60" s="53">
        <f t="shared" si="2"/>
        <v>0</v>
      </c>
      <c r="H60" s="54"/>
      <c r="I60" s="54"/>
    </row>
    <row r="61" spans="1:9" x14ac:dyDescent="0.2">
      <c r="A61" s="17" t="s">
        <v>41</v>
      </c>
      <c r="B61" s="44" t="s">
        <v>124</v>
      </c>
      <c r="C61" s="44" t="s">
        <v>124</v>
      </c>
      <c r="D61" s="53">
        <f t="shared" si="1"/>
        <v>4.9980000000000002</v>
      </c>
      <c r="E61" s="54"/>
      <c r="F61" s="54">
        <v>4.9980000000000002</v>
      </c>
      <c r="G61" s="53">
        <f t="shared" si="2"/>
        <v>42.582999999999998</v>
      </c>
      <c r="H61" s="54"/>
      <c r="I61" s="54">
        <f>5.293+5.293+5.293+5.293+10.375+6.038+4.998</f>
        <v>42.582999999999998</v>
      </c>
    </row>
    <row r="62" spans="1:9" x14ac:dyDescent="0.2">
      <c r="A62" s="17" t="s">
        <v>42</v>
      </c>
      <c r="B62" s="44" t="s">
        <v>124</v>
      </c>
      <c r="C62" s="44" t="s">
        <v>124</v>
      </c>
      <c r="D62" s="53">
        <f t="shared" si="1"/>
        <v>0</v>
      </c>
      <c r="E62" s="54"/>
      <c r="F62" s="54"/>
      <c r="G62" s="53">
        <f t="shared" si="2"/>
        <v>0</v>
      </c>
      <c r="H62" s="54"/>
      <c r="I62" s="54"/>
    </row>
    <row r="63" spans="1:9" x14ac:dyDescent="0.2">
      <c r="A63" s="17" t="s">
        <v>43</v>
      </c>
      <c r="B63" s="44" t="s">
        <v>124</v>
      </c>
      <c r="C63" s="44" t="s">
        <v>124</v>
      </c>
      <c r="D63" s="53">
        <f t="shared" si="1"/>
        <v>89.734999999999999</v>
      </c>
      <c r="E63" s="54"/>
      <c r="F63" s="54">
        <v>89.734999999999999</v>
      </c>
      <c r="G63" s="53">
        <f t="shared" si="2"/>
        <v>852.48200000000008</v>
      </c>
      <c r="H63" s="54"/>
      <c r="I63" s="54">
        <f>179.47+134.602+89.735+89.735+89.735+89.735+89.735+89.735</f>
        <v>852.48200000000008</v>
      </c>
    </row>
    <row r="64" spans="1:9" x14ac:dyDescent="0.2">
      <c r="A64" s="17" t="s">
        <v>44</v>
      </c>
      <c r="B64" s="44" t="s">
        <v>124</v>
      </c>
      <c r="C64" s="44" t="s">
        <v>124</v>
      </c>
      <c r="D64" s="11">
        <f t="shared" si="1"/>
        <v>0</v>
      </c>
      <c r="E64" s="42"/>
      <c r="F64" s="42"/>
      <c r="G64" s="11">
        <f t="shared" si="2"/>
        <v>0</v>
      </c>
      <c r="H64" s="42"/>
      <c r="I64" s="42"/>
    </row>
    <row r="65" spans="1:9" x14ac:dyDescent="0.2">
      <c r="A65" s="17" t="s">
        <v>45</v>
      </c>
      <c r="B65" s="44" t="s">
        <v>124</v>
      </c>
      <c r="C65" s="44" t="s">
        <v>124</v>
      </c>
      <c r="D65" s="11">
        <f t="shared" si="1"/>
        <v>0</v>
      </c>
      <c r="E65" s="42"/>
      <c r="F65" s="42"/>
      <c r="G65" s="11">
        <f t="shared" si="2"/>
        <v>0</v>
      </c>
      <c r="H65" s="42"/>
      <c r="I65" s="42"/>
    </row>
    <row r="66" spans="1:9" x14ac:dyDescent="0.2">
      <c r="A66" s="17" t="s">
        <v>137</v>
      </c>
      <c r="B66" s="44" t="s">
        <v>124</v>
      </c>
      <c r="C66" s="44" t="s">
        <v>124</v>
      </c>
      <c r="D66" s="11">
        <f t="shared" si="1"/>
        <v>0</v>
      </c>
      <c r="E66" s="42"/>
      <c r="F66" s="42"/>
      <c r="G66" s="11">
        <f t="shared" si="2"/>
        <v>0</v>
      </c>
      <c r="H66" s="42"/>
      <c r="I66" s="42"/>
    </row>
    <row r="67" spans="1:9" x14ac:dyDescent="0.2">
      <c r="A67" s="17" t="s">
        <v>138</v>
      </c>
      <c r="B67" s="44" t="s">
        <v>124</v>
      </c>
      <c r="C67" s="44" t="s">
        <v>124</v>
      </c>
      <c r="D67" s="11">
        <f t="shared" si="1"/>
        <v>0</v>
      </c>
      <c r="E67" s="42"/>
      <c r="F67" s="42"/>
      <c r="G67" s="11">
        <f t="shared" si="2"/>
        <v>0</v>
      </c>
      <c r="H67" s="42"/>
      <c r="I67" s="42"/>
    </row>
    <row r="68" spans="1:9" x14ac:dyDescent="0.2">
      <c r="A68" s="17" t="s">
        <v>139</v>
      </c>
      <c r="B68" s="44" t="s">
        <v>124</v>
      </c>
      <c r="C68" s="44" t="s">
        <v>124</v>
      </c>
      <c r="D68" s="11">
        <f t="shared" si="1"/>
        <v>0</v>
      </c>
      <c r="E68" s="42"/>
      <c r="F68" s="42"/>
      <c r="G68" s="11">
        <f t="shared" si="2"/>
        <v>0</v>
      </c>
      <c r="H68" s="42"/>
      <c r="I68" s="42"/>
    </row>
    <row r="69" spans="1:9" x14ac:dyDescent="0.2">
      <c r="A69" s="17" t="s">
        <v>144</v>
      </c>
      <c r="B69" s="44" t="s">
        <v>124</v>
      </c>
      <c r="C69" s="44" t="s">
        <v>124</v>
      </c>
      <c r="D69" s="11">
        <f t="shared" si="1"/>
        <v>0</v>
      </c>
      <c r="E69" s="42"/>
      <c r="F69" s="42"/>
      <c r="G69" s="11">
        <f t="shared" si="2"/>
        <v>0</v>
      </c>
      <c r="H69" s="42"/>
      <c r="I69" s="42"/>
    </row>
    <row r="70" spans="1:9" x14ac:dyDescent="0.2">
      <c r="A70" s="13" t="s">
        <v>46</v>
      </c>
      <c r="B70" s="11"/>
      <c r="C70" s="42"/>
      <c r="D70" s="11">
        <f t="shared" si="1"/>
        <v>0</v>
      </c>
      <c r="E70" s="42"/>
      <c r="F70" s="42"/>
      <c r="G70" s="11">
        <f t="shared" si="2"/>
        <v>0</v>
      </c>
      <c r="H70" s="42"/>
      <c r="I70" s="42"/>
    </row>
    <row r="71" spans="1:9" x14ac:dyDescent="0.2">
      <c r="A71" s="13" t="s">
        <v>47</v>
      </c>
      <c r="B71" s="53">
        <v>1154</v>
      </c>
      <c r="C71" s="53">
        <v>1154</v>
      </c>
      <c r="D71" s="11">
        <f t="shared" si="1"/>
        <v>177.48099999999999</v>
      </c>
      <c r="E71" s="53">
        <f t="shared" ref="E71" si="10">+E72+E76+E80+E81+E82</f>
        <v>177.48099999999999</v>
      </c>
      <c r="F71" s="11">
        <f t="shared" ref="E71:I71" si="11">+F72+F76+F80+F81+F82</f>
        <v>0</v>
      </c>
      <c r="G71" s="11">
        <f t="shared" si="2"/>
        <v>1153.4940000000001</v>
      </c>
      <c r="H71" s="53">
        <f t="shared" ref="H71" si="12">+H72+H76+H80+H81+H82</f>
        <v>1153.4940000000001</v>
      </c>
      <c r="I71" s="11">
        <f t="shared" si="11"/>
        <v>0</v>
      </c>
    </row>
    <row r="72" spans="1:9" x14ac:dyDescent="0.2">
      <c r="A72" s="13" t="s">
        <v>48</v>
      </c>
      <c r="B72" s="44" t="s">
        <v>124</v>
      </c>
      <c r="C72" s="44" t="s">
        <v>124</v>
      </c>
      <c r="D72" s="11">
        <f t="shared" si="1"/>
        <v>156.78100000000001</v>
      </c>
      <c r="E72" s="55">
        <f t="shared" ref="E72" si="13">+E73+E74+E75</f>
        <v>156.78100000000001</v>
      </c>
      <c r="F72" s="15">
        <f t="shared" ref="E72:I72" si="14">+F73+F74+F75</f>
        <v>0</v>
      </c>
      <c r="G72" s="11">
        <f t="shared" si="2"/>
        <v>985.30600000000015</v>
      </c>
      <c r="H72" s="55">
        <f t="shared" ref="H72" si="15">+H73+H74+H75</f>
        <v>985.30600000000015</v>
      </c>
      <c r="I72" s="15">
        <f t="shared" si="14"/>
        <v>0</v>
      </c>
    </row>
    <row r="73" spans="1:9" x14ac:dyDescent="0.2">
      <c r="A73" s="17" t="s">
        <v>49</v>
      </c>
      <c r="B73" s="44" t="s">
        <v>124</v>
      </c>
      <c r="C73" s="44" t="s">
        <v>124</v>
      </c>
      <c r="D73" s="11">
        <f t="shared" si="1"/>
        <v>14.346</v>
      </c>
      <c r="E73" s="54">
        <v>14.346</v>
      </c>
      <c r="F73" s="42"/>
      <c r="G73" s="11">
        <f t="shared" si="2"/>
        <v>122.735</v>
      </c>
      <c r="H73" s="54">
        <f>47.818+15.939+14.345+14.347+15.94+14.346</f>
        <v>122.735</v>
      </c>
      <c r="I73" s="42"/>
    </row>
    <row r="74" spans="1:9" x14ac:dyDescent="0.2">
      <c r="A74" s="17" t="s">
        <v>50</v>
      </c>
      <c r="B74" s="44" t="s">
        <v>124</v>
      </c>
      <c r="C74" s="44" t="s">
        <v>124</v>
      </c>
      <c r="D74" s="11">
        <f t="shared" si="1"/>
        <v>0</v>
      </c>
      <c r="E74" s="54"/>
      <c r="F74" s="42"/>
      <c r="G74" s="11">
        <f t="shared" si="2"/>
        <v>0</v>
      </c>
      <c r="H74" s="54"/>
      <c r="I74" s="42"/>
    </row>
    <row r="75" spans="1:9" x14ac:dyDescent="0.2">
      <c r="A75" s="22" t="s">
        <v>51</v>
      </c>
      <c r="B75" s="44" t="s">
        <v>124</v>
      </c>
      <c r="C75" s="44" t="s">
        <v>124</v>
      </c>
      <c r="D75" s="11">
        <f t="shared" si="1"/>
        <v>142.435</v>
      </c>
      <c r="E75" s="54">
        <v>142.435</v>
      </c>
      <c r="F75" s="42"/>
      <c r="G75" s="11">
        <f t="shared" si="2"/>
        <v>862.57100000000014</v>
      </c>
      <c r="H75" s="54">
        <f>328.786+28.266+99.478+89.395+96.213+77.998+142.435</f>
        <v>862.57100000000014</v>
      </c>
      <c r="I75" s="42"/>
    </row>
    <row r="76" spans="1:9" x14ac:dyDescent="0.2">
      <c r="A76" s="13" t="s">
        <v>52</v>
      </c>
      <c r="B76" s="44" t="s">
        <v>124</v>
      </c>
      <c r="C76" s="44" t="s">
        <v>124</v>
      </c>
      <c r="D76" s="11">
        <f t="shared" si="1"/>
        <v>20.7</v>
      </c>
      <c r="E76" s="55">
        <f t="shared" ref="E76" si="16">+E77+E78+E79</f>
        <v>20.7</v>
      </c>
      <c r="F76" s="15">
        <f t="shared" ref="E76:I76" si="17">+F77+F78+F79</f>
        <v>0</v>
      </c>
      <c r="G76" s="11">
        <f t="shared" si="2"/>
        <v>168.18800000000002</v>
      </c>
      <c r="H76" s="55">
        <f>+H77+H78+H79</f>
        <v>168.18800000000002</v>
      </c>
      <c r="I76" s="15">
        <f t="shared" si="17"/>
        <v>0</v>
      </c>
    </row>
    <row r="77" spans="1:9" x14ac:dyDescent="0.2">
      <c r="A77" s="22" t="s">
        <v>49</v>
      </c>
      <c r="B77" s="44" t="s">
        <v>124</v>
      </c>
      <c r="C77" s="44" t="s">
        <v>124</v>
      </c>
      <c r="D77" s="11">
        <f t="shared" si="1"/>
        <v>0</v>
      </c>
      <c r="E77" s="54"/>
      <c r="F77" s="42"/>
      <c r="G77" s="11">
        <f t="shared" si="2"/>
        <v>0</v>
      </c>
      <c r="H77" s="54">
        <f>1.594-1.594</f>
        <v>0</v>
      </c>
      <c r="I77" s="42"/>
    </row>
    <row r="78" spans="1:9" x14ac:dyDescent="0.2">
      <c r="A78" s="23" t="s">
        <v>50</v>
      </c>
      <c r="B78" s="44" t="s">
        <v>124</v>
      </c>
      <c r="C78" s="44" t="s">
        <v>124</v>
      </c>
      <c r="D78" s="11">
        <f t="shared" si="1"/>
        <v>0</v>
      </c>
      <c r="E78" s="54"/>
      <c r="F78" s="42"/>
      <c r="G78" s="11">
        <f t="shared" si="2"/>
        <v>0</v>
      </c>
      <c r="H78" s="54"/>
      <c r="I78" s="42"/>
    </row>
    <row r="79" spans="1:9" x14ac:dyDescent="0.2">
      <c r="A79" s="17" t="s">
        <v>53</v>
      </c>
      <c r="B79" s="44" t="s">
        <v>124</v>
      </c>
      <c r="C79" s="44" t="s">
        <v>124</v>
      </c>
      <c r="D79" s="11">
        <f t="shared" si="1"/>
        <v>20.7</v>
      </c>
      <c r="E79" s="54">
        <v>20.7</v>
      </c>
      <c r="F79" s="42"/>
      <c r="G79" s="11">
        <f t="shared" si="2"/>
        <v>168.18800000000002</v>
      </c>
      <c r="H79" s="54">
        <f>75.036+2.589+15.525+15.525+15.525+23.288+20.7</f>
        <v>168.18800000000002</v>
      </c>
      <c r="I79" s="42"/>
    </row>
    <row r="80" spans="1:9" x14ac:dyDescent="0.2">
      <c r="A80" s="17" t="s">
        <v>54</v>
      </c>
      <c r="B80" s="44" t="s">
        <v>124</v>
      </c>
      <c r="C80" s="44" t="s">
        <v>124</v>
      </c>
      <c r="D80" s="11">
        <f t="shared" si="1"/>
        <v>0</v>
      </c>
      <c r="E80" s="42"/>
      <c r="F80" s="42"/>
      <c r="G80" s="11">
        <f t="shared" si="2"/>
        <v>0</v>
      </c>
      <c r="H80" s="42"/>
      <c r="I80" s="42"/>
    </row>
    <row r="81" spans="1:26" x14ac:dyDescent="0.2">
      <c r="A81" s="17" t="s">
        <v>55</v>
      </c>
      <c r="B81" s="44" t="s">
        <v>124</v>
      </c>
      <c r="C81" s="44" t="s">
        <v>124</v>
      </c>
      <c r="D81" s="11">
        <f t="shared" ref="D81:D146" si="18">+E81+F81</f>
        <v>0</v>
      </c>
      <c r="E81" s="42"/>
      <c r="F81" s="42"/>
      <c r="G81" s="11">
        <f t="shared" ref="G81:G146" si="19">+H81+I81</f>
        <v>0</v>
      </c>
      <c r="H81" s="42"/>
      <c r="I81" s="42"/>
    </row>
    <row r="82" spans="1:26" x14ac:dyDescent="0.2">
      <c r="A82" s="17" t="s">
        <v>56</v>
      </c>
      <c r="B82" s="44" t="s">
        <v>124</v>
      </c>
      <c r="C82" s="44" t="s">
        <v>124</v>
      </c>
      <c r="D82" s="11">
        <f t="shared" si="18"/>
        <v>0</v>
      </c>
      <c r="E82" s="42"/>
      <c r="F82" s="42"/>
      <c r="G82" s="11">
        <f t="shared" si="19"/>
        <v>0</v>
      </c>
      <c r="H82" s="42"/>
      <c r="I82" s="42"/>
    </row>
    <row r="83" spans="1:26" ht="25.5" x14ac:dyDescent="0.2">
      <c r="A83" s="13" t="s">
        <v>57</v>
      </c>
      <c r="B83" s="11"/>
      <c r="C83" s="11"/>
      <c r="D83" s="11">
        <f t="shared" si="18"/>
        <v>0</v>
      </c>
      <c r="E83" s="11">
        <f t="shared" ref="E83:I83" si="20">+E84+E85+E86+E87</f>
        <v>0</v>
      </c>
      <c r="F83" s="11">
        <f t="shared" si="20"/>
        <v>0</v>
      </c>
      <c r="G83" s="11">
        <f t="shared" si="19"/>
        <v>0</v>
      </c>
      <c r="H83" s="11">
        <f t="shared" si="20"/>
        <v>0</v>
      </c>
      <c r="I83" s="11">
        <f t="shared" si="20"/>
        <v>0</v>
      </c>
    </row>
    <row r="84" spans="1:26" x14ac:dyDescent="0.2">
      <c r="A84" s="17" t="s">
        <v>58</v>
      </c>
      <c r="B84" s="44" t="s">
        <v>124</v>
      </c>
      <c r="C84" s="44" t="s">
        <v>124</v>
      </c>
      <c r="D84" s="11">
        <f t="shared" si="18"/>
        <v>0</v>
      </c>
      <c r="E84" s="42"/>
      <c r="F84" s="42"/>
      <c r="G84" s="11">
        <f t="shared" si="19"/>
        <v>0</v>
      </c>
      <c r="H84" s="42"/>
      <c r="I84" s="42"/>
    </row>
    <row r="85" spans="1:26" x14ac:dyDescent="0.2">
      <c r="A85" s="17" t="s">
        <v>59</v>
      </c>
      <c r="B85" s="44" t="s">
        <v>124</v>
      </c>
      <c r="C85" s="44" t="s">
        <v>124</v>
      </c>
      <c r="D85" s="11">
        <f t="shared" si="18"/>
        <v>0</v>
      </c>
      <c r="E85" s="42"/>
      <c r="F85" s="42"/>
      <c r="G85" s="11">
        <f t="shared" si="19"/>
        <v>0</v>
      </c>
      <c r="H85" s="42"/>
      <c r="I85" s="42"/>
    </row>
    <row r="86" spans="1:26" x14ac:dyDescent="0.2">
      <c r="A86" s="17" t="s">
        <v>60</v>
      </c>
      <c r="B86" s="44" t="s">
        <v>124</v>
      </c>
      <c r="C86" s="44" t="s">
        <v>124</v>
      </c>
      <c r="D86" s="11">
        <f t="shared" si="18"/>
        <v>0</v>
      </c>
      <c r="E86" s="42"/>
      <c r="F86" s="42"/>
      <c r="G86" s="11">
        <f t="shared" si="19"/>
        <v>0</v>
      </c>
      <c r="H86" s="42"/>
      <c r="I86" s="42"/>
    </row>
    <row r="87" spans="1:26" x14ac:dyDescent="0.2">
      <c r="A87" s="17" t="s">
        <v>61</v>
      </c>
      <c r="B87" s="44" t="s">
        <v>124</v>
      </c>
      <c r="C87" s="44" t="s">
        <v>124</v>
      </c>
      <c r="D87" s="11">
        <f t="shared" si="18"/>
        <v>0</v>
      </c>
      <c r="E87" s="42"/>
      <c r="F87" s="42"/>
      <c r="G87" s="11">
        <f t="shared" si="19"/>
        <v>0</v>
      </c>
      <c r="H87" s="42"/>
      <c r="I87" s="42"/>
    </row>
    <row r="88" spans="1:26" x14ac:dyDescent="0.2">
      <c r="A88" s="13" t="s">
        <v>62</v>
      </c>
      <c r="B88" s="53">
        <v>17</v>
      </c>
      <c r="C88" s="53">
        <v>17</v>
      </c>
      <c r="D88" s="53">
        <f t="shared" si="18"/>
        <v>0.90400000000000003</v>
      </c>
      <c r="E88" s="53">
        <f t="shared" ref="E88:F88" si="21">+E89+E90+E91</f>
        <v>0.90400000000000003</v>
      </c>
      <c r="F88" s="53">
        <f t="shared" si="21"/>
        <v>0</v>
      </c>
      <c r="G88" s="53">
        <f t="shared" si="19"/>
        <v>16.978000000000002</v>
      </c>
      <c r="H88" s="53">
        <f t="shared" ref="H88" si="22">+H89+H90+H91</f>
        <v>16.978000000000002</v>
      </c>
      <c r="I88" s="11">
        <f t="shared" ref="E88:I88" si="23">+I89+I90+I91</f>
        <v>0</v>
      </c>
    </row>
    <row r="89" spans="1:26" x14ac:dyDescent="0.2">
      <c r="A89" s="17" t="s">
        <v>63</v>
      </c>
      <c r="B89" s="56" t="s">
        <v>124</v>
      </c>
      <c r="C89" s="56" t="s">
        <v>124</v>
      </c>
      <c r="D89" s="53">
        <f t="shared" si="18"/>
        <v>0.90400000000000003</v>
      </c>
      <c r="E89" s="54">
        <v>0.90400000000000003</v>
      </c>
      <c r="F89" s="54"/>
      <c r="G89" s="53">
        <f t="shared" si="19"/>
        <v>16.759</v>
      </c>
      <c r="H89" s="54">
        <f>3.991+2.827+3.615+4.518+0.904+0.904</f>
        <v>16.759</v>
      </c>
      <c r="I89" s="42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spans="1:26" x14ac:dyDescent="0.2">
      <c r="A90" s="17" t="s">
        <v>64</v>
      </c>
      <c r="B90" s="56" t="s">
        <v>124</v>
      </c>
      <c r="C90" s="56" t="s">
        <v>124</v>
      </c>
      <c r="D90" s="53">
        <f t="shared" si="18"/>
        <v>0</v>
      </c>
      <c r="E90" s="54"/>
      <c r="F90" s="54"/>
      <c r="G90" s="53">
        <f t="shared" si="19"/>
        <v>0.219</v>
      </c>
      <c r="H90" s="54">
        <f>0.219</f>
        <v>0.219</v>
      </c>
      <c r="I90" s="42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spans="1:26" x14ac:dyDescent="0.2">
      <c r="A91" s="17" t="s">
        <v>65</v>
      </c>
      <c r="B91" s="44" t="s">
        <v>124</v>
      </c>
      <c r="C91" s="44" t="s">
        <v>124</v>
      </c>
      <c r="D91" s="11">
        <f t="shared" si="18"/>
        <v>0</v>
      </c>
      <c r="E91" s="42"/>
      <c r="F91" s="42"/>
      <c r="G91" s="11">
        <f t="shared" si="19"/>
        <v>0</v>
      </c>
      <c r="H91" s="42"/>
      <c r="I91" s="42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spans="1:26" s="20" customFormat="1" x14ac:dyDescent="0.2">
      <c r="A92" s="13" t="s">
        <v>66</v>
      </c>
      <c r="B92" s="53">
        <v>1244</v>
      </c>
      <c r="C92" s="53">
        <v>1244</v>
      </c>
      <c r="D92" s="11">
        <f t="shared" si="18"/>
        <v>428.601</v>
      </c>
      <c r="E92" s="11">
        <f t="shared" ref="E92:I92" si="24">+E93+E94+E95+E96+E97+E98+E99+E100+E101</f>
        <v>428.601</v>
      </c>
      <c r="F92" s="11">
        <f t="shared" si="24"/>
        <v>0</v>
      </c>
      <c r="G92" s="11">
        <f t="shared" si="19"/>
        <v>1243.55</v>
      </c>
      <c r="H92" s="11">
        <f t="shared" si="24"/>
        <v>1243.55</v>
      </c>
      <c r="I92" s="11">
        <f t="shared" si="24"/>
        <v>0</v>
      </c>
    </row>
    <row r="93" spans="1:26" s="20" customFormat="1" x14ac:dyDescent="0.2">
      <c r="A93" s="17" t="s">
        <v>67</v>
      </c>
      <c r="B93" s="44" t="s">
        <v>124</v>
      </c>
      <c r="C93" s="44" t="s">
        <v>124</v>
      </c>
      <c r="D93" s="11">
        <f t="shared" si="18"/>
        <v>0</v>
      </c>
      <c r="E93" s="42"/>
      <c r="F93" s="42"/>
      <c r="G93" s="11">
        <f t="shared" si="19"/>
        <v>0</v>
      </c>
      <c r="H93" s="42"/>
      <c r="I93" s="42"/>
    </row>
    <row r="94" spans="1:26" s="20" customFormat="1" x14ac:dyDescent="0.2">
      <c r="A94" s="17" t="s">
        <v>68</v>
      </c>
      <c r="B94" s="44" t="s">
        <v>124</v>
      </c>
      <c r="C94" s="44" t="s">
        <v>124</v>
      </c>
      <c r="D94" s="11">
        <f t="shared" si="18"/>
        <v>0</v>
      </c>
      <c r="E94" s="42"/>
      <c r="F94" s="42"/>
      <c r="G94" s="11">
        <f t="shared" si="19"/>
        <v>0</v>
      </c>
      <c r="H94" s="42"/>
      <c r="I94" s="42"/>
    </row>
    <row r="95" spans="1:26" s="20" customFormat="1" x14ac:dyDescent="0.2">
      <c r="A95" s="17" t="s">
        <v>69</v>
      </c>
      <c r="B95" s="44" t="s">
        <v>124</v>
      </c>
      <c r="C95" s="44" t="s">
        <v>124</v>
      </c>
      <c r="D95" s="11">
        <f t="shared" si="18"/>
        <v>0</v>
      </c>
      <c r="E95" s="42"/>
      <c r="F95" s="42"/>
      <c r="G95" s="11">
        <f t="shared" si="19"/>
        <v>0</v>
      </c>
      <c r="H95" s="42"/>
      <c r="I95" s="42"/>
    </row>
    <row r="96" spans="1:26" s="20" customFormat="1" x14ac:dyDescent="0.2">
      <c r="A96" s="17" t="s">
        <v>70</v>
      </c>
      <c r="B96" s="44" t="s">
        <v>124</v>
      </c>
      <c r="C96" s="44" t="s">
        <v>124</v>
      </c>
      <c r="D96" s="11">
        <f t="shared" si="18"/>
        <v>0</v>
      </c>
      <c r="E96" s="42"/>
      <c r="F96" s="42"/>
      <c r="G96" s="11">
        <f t="shared" si="19"/>
        <v>0</v>
      </c>
      <c r="H96" s="42"/>
      <c r="I96" s="42"/>
    </row>
    <row r="97" spans="1:26" s="20" customFormat="1" x14ac:dyDescent="0.2">
      <c r="A97" s="17" t="s">
        <v>71</v>
      </c>
      <c r="B97" s="44" t="s">
        <v>124</v>
      </c>
      <c r="C97" s="44" t="s">
        <v>124</v>
      </c>
      <c r="D97" s="11">
        <f t="shared" si="18"/>
        <v>428.601</v>
      </c>
      <c r="E97" s="54">
        <v>428.601</v>
      </c>
      <c r="F97" s="42"/>
      <c r="G97" s="11">
        <f t="shared" si="19"/>
        <v>1243.55</v>
      </c>
      <c r="H97" s="54">
        <f>30+339.97+282.877+14.966+17.5+99.89+29.746+428.601</f>
        <v>1243.55</v>
      </c>
      <c r="I97" s="42"/>
    </row>
    <row r="98" spans="1:26" s="20" customFormat="1" x14ac:dyDescent="0.2">
      <c r="A98" s="17" t="s">
        <v>72</v>
      </c>
      <c r="B98" s="44" t="s">
        <v>124</v>
      </c>
      <c r="C98" s="44" t="s">
        <v>124</v>
      </c>
      <c r="D98" s="11">
        <f t="shared" si="18"/>
        <v>0</v>
      </c>
      <c r="E98" s="42"/>
      <c r="F98" s="42"/>
      <c r="G98" s="11">
        <f t="shared" si="19"/>
        <v>0</v>
      </c>
      <c r="H98" s="42"/>
      <c r="I98" s="42"/>
    </row>
    <row r="99" spans="1:26" s="20" customFormat="1" x14ac:dyDescent="0.2">
      <c r="A99" s="17" t="s">
        <v>73</v>
      </c>
      <c r="B99" s="44" t="s">
        <v>124</v>
      </c>
      <c r="C99" s="44" t="s">
        <v>124</v>
      </c>
      <c r="D99" s="11">
        <f t="shared" si="18"/>
        <v>0</v>
      </c>
      <c r="E99" s="42"/>
      <c r="F99" s="42"/>
      <c r="G99" s="11">
        <f t="shared" si="19"/>
        <v>0</v>
      </c>
      <c r="H99" s="42"/>
      <c r="I99" s="42"/>
    </row>
    <row r="100" spans="1:26" s="20" customFormat="1" x14ac:dyDescent="0.2">
      <c r="A100" s="17" t="s">
        <v>74</v>
      </c>
      <c r="B100" s="44" t="s">
        <v>124</v>
      </c>
      <c r="C100" s="44" t="s">
        <v>124</v>
      </c>
      <c r="D100" s="11">
        <f t="shared" si="18"/>
        <v>0</v>
      </c>
      <c r="E100" s="42"/>
      <c r="F100" s="42"/>
      <c r="G100" s="11">
        <f t="shared" si="19"/>
        <v>0</v>
      </c>
      <c r="H100" s="42"/>
      <c r="I100" s="42"/>
    </row>
    <row r="101" spans="1:26" s="20" customFormat="1" x14ac:dyDescent="0.2">
      <c r="A101" s="17" t="s">
        <v>75</v>
      </c>
      <c r="B101" s="44" t="s">
        <v>124</v>
      </c>
      <c r="C101" s="44" t="s">
        <v>124</v>
      </c>
      <c r="D101" s="11">
        <f t="shared" si="18"/>
        <v>0</v>
      </c>
      <c r="E101" s="42"/>
      <c r="F101" s="42"/>
      <c r="G101" s="11">
        <f t="shared" si="19"/>
        <v>0</v>
      </c>
      <c r="H101" s="42"/>
      <c r="I101" s="42"/>
    </row>
    <row r="102" spans="1:26" x14ac:dyDescent="0.2">
      <c r="A102" s="13" t="s">
        <v>76</v>
      </c>
      <c r="B102" s="11"/>
      <c r="C102" s="42"/>
      <c r="D102" s="11">
        <f t="shared" si="18"/>
        <v>0</v>
      </c>
      <c r="E102" s="42"/>
      <c r="F102" s="42"/>
      <c r="G102" s="11">
        <f t="shared" si="19"/>
        <v>0</v>
      </c>
      <c r="H102" s="42"/>
      <c r="I102" s="42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spans="1:26" x14ac:dyDescent="0.2">
      <c r="A103" s="13" t="s">
        <v>77</v>
      </c>
      <c r="B103" s="11"/>
      <c r="C103" s="11"/>
      <c r="D103" s="11">
        <f t="shared" si="18"/>
        <v>0</v>
      </c>
      <c r="E103" s="11">
        <f t="shared" ref="E103:I103" si="25">+E104+E105+E106+E107+E108+E109+E110+E111+E112+E113+E114+E115+E116+E117</f>
        <v>0</v>
      </c>
      <c r="F103" s="11">
        <f t="shared" si="25"/>
        <v>0</v>
      </c>
      <c r="G103" s="11">
        <f t="shared" si="19"/>
        <v>0</v>
      </c>
      <c r="H103" s="11">
        <f t="shared" si="25"/>
        <v>0</v>
      </c>
      <c r="I103" s="11">
        <f t="shared" si="25"/>
        <v>0</v>
      </c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spans="1:26" x14ac:dyDescent="0.2">
      <c r="A104" s="17" t="s">
        <v>78</v>
      </c>
      <c r="B104" s="44" t="s">
        <v>124</v>
      </c>
      <c r="C104" s="44" t="s">
        <v>124</v>
      </c>
      <c r="D104" s="11">
        <f t="shared" si="18"/>
        <v>0</v>
      </c>
      <c r="E104" s="42"/>
      <c r="F104" s="42"/>
      <c r="G104" s="11">
        <f t="shared" si="19"/>
        <v>0</v>
      </c>
      <c r="H104" s="42"/>
      <c r="I104" s="42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spans="1:26" x14ac:dyDescent="0.2">
      <c r="A105" s="17" t="s">
        <v>79</v>
      </c>
      <c r="B105" s="44" t="s">
        <v>124</v>
      </c>
      <c r="C105" s="44" t="s">
        <v>124</v>
      </c>
      <c r="D105" s="11">
        <f t="shared" si="18"/>
        <v>0</v>
      </c>
      <c r="E105" s="42"/>
      <c r="F105" s="42"/>
      <c r="G105" s="11">
        <f t="shared" si="19"/>
        <v>0</v>
      </c>
      <c r="H105" s="42"/>
      <c r="I105" s="42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spans="1:26" x14ac:dyDescent="0.2">
      <c r="A106" s="17" t="s">
        <v>80</v>
      </c>
      <c r="B106" s="44" t="s">
        <v>124</v>
      </c>
      <c r="C106" s="44" t="s">
        <v>124</v>
      </c>
      <c r="D106" s="11">
        <f t="shared" si="18"/>
        <v>0</v>
      </c>
      <c r="E106" s="42"/>
      <c r="F106" s="42"/>
      <c r="G106" s="11">
        <f t="shared" si="19"/>
        <v>0</v>
      </c>
      <c r="H106" s="42"/>
      <c r="I106" s="42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spans="1:26" x14ac:dyDescent="0.2">
      <c r="A107" s="17" t="s">
        <v>81</v>
      </c>
      <c r="B107" s="44" t="s">
        <v>124</v>
      </c>
      <c r="C107" s="44" t="s">
        <v>124</v>
      </c>
      <c r="D107" s="11">
        <f t="shared" si="18"/>
        <v>0</v>
      </c>
      <c r="E107" s="42"/>
      <c r="F107" s="42"/>
      <c r="G107" s="11">
        <f t="shared" si="19"/>
        <v>0</v>
      </c>
      <c r="H107" s="42"/>
      <c r="I107" s="42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spans="1:26" x14ac:dyDescent="0.2">
      <c r="A108" s="17" t="s">
        <v>82</v>
      </c>
      <c r="B108" s="44" t="s">
        <v>124</v>
      </c>
      <c r="C108" s="44" t="s">
        <v>124</v>
      </c>
      <c r="D108" s="11">
        <f t="shared" si="18"/>
        <v>0</v>
      </c>
      <c r="E108" s="42"/>
      <c r="F108" s="42"/>
      <c r="G108" s="11">
        <f t="shared" si="19"/>
        <v>0</v>
      </c>
      <c r="H108" s="42"/>
      <c r="I108" s="42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spans="1:26" x14ac:dyDescent="0.2">
      <c r="A109" s="19" t="s">
        <v>83</v>
      </c>
      <c r="B109" s="44" t="s">
        <v>124</v>
      </c>
      <c r="C109" s="44" t="s">
        <v>124</v>
      </c>
      <c r="D109" s="11">
        <f t="shared" si="18"/>
        <v>0</v>
      </c>
      <c r="E109" s="42"/>
      <c r="F109" s="42"/>
      <c r="G109" s="11">
        <f t="shared" si="19"/>
        <v>0</v>
      </c>
      <c r="H109" s="42"/>
      <c r="I109" s="42"/>
    </row>
    <row r="110" spans="1:26" x14ac:dyDescent="0.2">
      <c r="A110" s="19" t="s">
        <v>84</v>
      </c>
      <c r="B110" s="44" t="s">
        <v>124</v>
      </c>
      <c r="C110" s="44" t="s">
        <v>124</v>
      </c>
      <c r="D110" s="11">
        <f t="shared" si="18"/>
        <v>0</v>
      </c>
      <c r="E110" s="42"/>
      <c r="F110" s="42"/>
      <c r="G110" s="11">
        <f t="shared" si="19"/>
        <v>0</v>
      </c>
      <c r="H110" s="42"/>
      <c r="I110" s="42"/>
    </row>
    <row r="111" spans="1:26" s="20" customFormat="1" x14ac:dyDescent="0.2">
      <c r="A111" s="24" t="s">
        <v>85</v>
      </c>
      <c r="B111" s="44" t="s">
        <v>124</v>
      </c>
      <c r="C111" s="44" t="s">
        <v>124</v>
      </c>
      <c r="D111" s="11">
        <f t="shared" si="18"/>
        <v>0</v>
      </c>
      <c r="E111" s="42"/>
      <c r="F111" s="42"/>
      <c r="G111" s="11">
        <f t="shared" si="19"/>
        <v>0</v>
      </c>
      <c r="H111" s="42"/>
      <c r="I111" s="42"/>
    </row>
    <row r="112" spans="1:26" s="20" customFormat="1" x14ac:dyDescent="0.2">
      <c r="A112" s="24" t="s">
        <v>86</v>
      </c>
      <c r="B112" s="44" t="s">
        <v>124</v>
      </c>
      <c r="C112" s="44" t="s">
        <v>124</v>
      </c>
      <c r="D112" s="11">
        <f t="shared" si="18"/>
        <v>0</v>
      </c>
      <c r="E112" s="42"/>
      <c r="F112" s="42"/>
      <c r="G112" s="11">
        <f t="shared" si="19"/>
        <v>0</v>
      </c>
      <c r="H112" s="42"/>
      <c r="I112" s="42"/>
    </row>
    <row r="113" spans="1:9" s="20" customFormat="1" x14ac:dyDescent="0.2">
      <c r="A113" s="24" t="s">
        <v>87</v>
      </c>
      <c r="B113" s="44" t="s">
        <v>124</v>
      </c>
      <c r="C113" s="44" t="s">
        <v>124</v>
      </c>
      <c r="D113" s="11">
        <f t="shared" si="18"/>
        <v>0</v>
      </c>
      <c r="E113" s="42"/>
      <c r="F113" s="42"/>
      <c r="G113" s="11">
        <f t="shared" si="19"/>
        <v>0</v>
      </c>
      <c r="H113" s="42"/>
      <c r="I113" s="42"/>
    </row>
    <row r="114" spans="1:9" s="20" customFormat="1" ht="25.5" x14ac:dyDescent="0.2">
      <c r="A114" s="24" t="s">
        <v>88</v>
      </c>
      <c r="B114" s="44" t="s">
        <v>124</v>
      </c>
      <c r="C114" s="44" t="s">
        <v>124</v>
      </c>
      <c r="D114" s="11">
        <f t="shared" si="18"/>
        <v>0</v>
      </c>
      <c r="E114" s="42"/>
      <c r="F114" s="42"/>
      <c r="G114" s="11">
        <f t="shared" si="19"/>
        <v>0</v>
      </c>
      <c r="H114" s="42"/>
      <c r="I114" s="42"/>
    </row>
    <row r="115" spans="1:9" s="20" customFormat="1" x14ac:dyDescent="0.2">
      <c r="A115" s="24" t="s">
        <v>89</v>
      </c>
      <c r="B115" s="44" t="s">
        <v>124</v>
      </c>
      <c r="C115" s="44" t="s">
        <v>124</v>
      </c>
      <c r="D115" s="11">
        <f t="shared" si="18"/>
        <v>0</v>
      </c>
      <c r="E115" s="42"/>
      <c r="F115" s="42"/>
      <c r="G115" s="11">
        <f t="shared" si="19"/>
        <v>0</v>
      </c>
      <c r="H115" s="42"/>
      <c r="I115" s="42"/>
    </row>
    <row r="116" spans="1:9" s="20" customFormat="1" x14ac:dyDescent="0.2">
      <c r="A116" s="24" t="s">
        <v>90</v>
      </c>
      <c r="B116" s="44" t="s">
        <v>124</v>
      </c>
      <c r="C116" s="44" t="s">
        <v>124</v>
      </c>
      <c r="D116" s="11">
        <f t="shared" si="18"/>
        <v>0</v>
      </c>
      <c r="E116" s="42"/>
      <c r="F116" s="42"/>
      <c r="G116" s="11">
        <f t="shared" si="19"/>
        <v>0</v>
      </c>
      <c r="H116" s="42"/>
      <c r="I116" s="42"/>
    </row>
    <row r="117" spans="1:9" s="20" customFormat="1" x14ac:dyDescent="0.2">
      <c r="A117" s="24" t="s">
        <v>91</v>
      </c>
      <c r="B117" s="44" t="s">
        <v>124</v>
      </c>
      <c r="C117" s="44" t="s">
        <v>124</v>
      </c>
      <c r="D117" s="11">
        <f t="shared" si="18"/>
        <v>0</v>
      </c>
      <c r="E117" s="42"/>
      <c r="F117" s="42"/>
      <c r="G117" s="11">
        <f t="shared" si="19"/>
        <v>0</v>
      </c>
      <c r="H117" s="42"/>
      <c r="I117" s="42"/>
    </row>
    <row r="118" spans="1:9" s="20" customFormat="1" x14ac:dyDescent="0.2">
      <c r="A118" s="13" t="s">
        <v>92</v>
      </c>
      <c r="B118" s="11">
        <f>+B119+B120</f>
        <v>0</v>
      </c>
      <c r="C118" s="11">
        <f>+C119+C120</f>
        <v>0</v>
      </c>
      <c r="D118" s="11">
        <f t="shared" si="18"/>
        <v>0</v>
      </c>
      <c r="E118" s="11">
        <f t="shared" ref="E118:F118" si="26">+E119+E120</f>
        <v>0</v>
      </c>
      <c r="F118" s="11">
        <f t="shared" si="26"/>
        <v>0</v>
      </c>
      <c r="G118" s="11">
        <f t="shared" si="19"/>
        <v>0</v>
      </c>
      <c r="H118" s="11">
        <f>+H119+H120</f>
        <v>0</v>
      </c>
      <c r="I118" s="11">
        <f>+I119+I120</f>
        <v>0</v>
      </c>
    </row>
    <row r="119" spans="1:9" s="20" customFormat="1" x14ac:dyDescent="0.2">
      <c r="A119" s="24" t="s">
        <v>125</v>
      </c>
      <c r="B119" s="15"/>
      <c r="C119" s="42"/>
      <c r="D119" s="11">
        <f t="shared" si="18"/>
        <v>0</v>
      </c>
      <c r="E119" s="42"/>
      <c r="F119" s="42"/>
      <c r="G119" s="11">
        <f t="shared" si="19"/>
        <v>0</v>
      </c>
      <c r="H119" s="42"/>
      <c r="I119" s="42"/>
    </row>
    <row r="120" spans="1:9" s="20" customFormat="1" x14ac:dyDescent="0.2">
      <c r="A120" s="24" t="s">
        <v>126</v>
      </c>
      <c r="B120" s="15"/>
      <c r="C120" s="42"/>
      <c r="D120" s="11">
        <f t="shared" si="18"/>
        <v>0</v>
      </c>
      <c r="E120" s="42"/>
      <c r="F120" s="42"/>
      <c r="G120" s="11">
        <f t="shared" si="19"/>
        <v>0</v>
      </c>
      <c r="H120" s="42"/>
      <c r="I120" s="42"/>
    </row>
    <row r="121" spans="1:9" s="20" customFormat="1" ht="26.25" customHeight="1" x14ac:dyDescent="0.2">
      <c r="A121" s="13" t="s">
        <v>93</v>
      </c>
      <c r="B121" s="11">
        <f t="shared" ref="B121:I121" si="27">+B122+B134+B139+B140</f>
        <v>0</v>
      </c>
      <c r="C121" s="11">
        <f t="shared" si="27"/>
        <v>0</v>
      </c>
      <c r="D121" s="11">
        <f t="shared" si="18"/>
        <v>0</v>
      </c>
      <c r="E121" s="11">
        <f t="shared" si="27"/>
        <v>0</v>
      </c>
      <c r="F121" s="11">
        <f t="shared" si="27"/>
        <v>0</v>
      </c>
      <c r="G121" s="11">
        <f t="shared" si="19"/>
        <v>0</v>
      </c>
      <c r="H121" s="11">
        <f t="shared" si="27"/>
        <v>0</v>
      </c>
      <c r="I121" s="11">
        <f t="shared" si="27"/>
        <v>0</v>
      </c>
    </row>
    <row r="122" spans="1:9" s="20" customFormat="1" x14ac:dyDescent="0.2">
      <c r="A122" s="25" t="s">
        <v>94</v>
      </c>
      <c r="B122" s="11">
        <f t="shared" ref="B122:I122" si="28">+B125+B123</f>
        <v>0</v>
      </c>
      <c r="C122" s="11">
        <f t="shared" si="28"/>
        <v>0</v>
      </c>
      <c r="D122" s="11">
        <f t="shared" si="18"/>
        <v>0</v>
      </c>
      <c r="E122" s="11">
        <f t="shared" si="28"/>
        <v>0</v>
      </c>
      <c r="F122" s="11">
        <f t="shared" si="28"/>
        <v>0</v>
      </c>
      <c r="G122" s="11">
        <f t="shared" si="19"/>
        <v>0</v>
      </c>
      <c r="H122" s="11">
        <f t="shared" si="28"/>
        <v>0</v>
      </c>
      <c r="I122" s="11">
        <f t="shared" si="28"/>
        <v>0</v>
      </c>
    </row>
    <row r="123" spans="1:9" s="20" customFormat="1" x14ac:dyDescent="0.2">
      <c r="A123" s="25" t="s">
        <v>127</v>
      </c>
      <c r="B123" s="11"/>
      <c r="C123" s="11"/>
      <c r="D123" s="11">
        <f t="shared" si="18"/>
        <v>0</v>
      </c>
      <c r="E123" s="11">
        <f t="shared" ref="E123:I123" si="29">+E124</f>
        <v>0</v>
      </c>
      <c r="F123" s="11">
        <f t="shared" si="29"/>
        <v>0</v>
      </c>
      <c r="G123" s="11">
        <f t="shared" si="19"/>
        <v>0</v>
      </c>
      <c r="H123" s="11">
        <f t="shared" si="29"/>
        <v>0</v>
      </c>
      <c r="I123" s="11">
        <f t="shared" si="29"/>
        <v>0</v>
      </c>
    </row>
    <row r="124" spans="1:9" s="20" customFormat="1" x14ac:dyDescent="0.2">
      <c r="A124" s="26" t="s">
        <v>96</v>
      </c>
      <c r="B124" s="44" t="s">
        <v>124</v>
      </c>
      <c r="C124" s="44" t="s">
        <v>124</v>
      </c>
      <c r="D124" s="11">
        <f t="shared" si="18"/>
        <v>0</v>
      </c>
      <c r="E124" s="42"/>
      <c r="F124" s="42"/>
      <c r="G124" s="11">
        <f t="shared" si="19"/>
        <v>0</v>
      </c>
      <c r="H124" s="42"/>
      <c r="I124" s="42"/>
    </row>
    <row r="125" spans="1:9" s="20" customFormat="1" x14ac:dyDescent="0.2">
      <c r="A125" s="25" t="s">
        <v>128</v>
      </c>
      <c r="B125" s="11"/>
      <c r="C125" s="11"/>
      <c r="D125" s="11">
        <f t="shared" si="18"/>
        <v>0</v>
      </c>
      <c r="E125" s="11">
        <f t="shared" ref="E125:I125" si="30">+E126+E127+E128+E129+E130++E131+E132+E133</f>
        <v>0</v>
      </c>
      <c r="F125" s="11">
        <f t="shared" si="30"/>
        <v>0</v>
      </c>
      <c r="G125" s="11">
        <f t="shared" si="19"/>
        <v>0</v>
      </c>
      <c r="H125" s="11">
        <f t="shared" si="30"/>
        <v>0</v>
      </c>
      <c r="I125" s="11">
        <f t="shared" si="30"/>
        <v>0</v>
      </c>
    </row>
    <row r="126" spans="1:9" s="20" customFormat="1" x14ac:dyDescent="0.2">
      <c r="A126" s="26" t="s">
        <v>95</v>
      </c>
      <c r="B126" s="44" t="s">
        <v>124</v>
      </c>
      <c r="C126" s="44" t="s">
        <v>124</v>
      </c>
      <c r="D126" s="11">
        <f t="shared" si="18"/>
        <v>0</v>
      </c>
      <c r="E126" s="42"/>
      <c r="F126" s="42"/>
      <c r="G126" s="11">
        <f t="shared" si="19"/>
        <v>0</v>
      </c>
      <c r="H126" s="42"/>
      <c r="I126" s="42"/>
    </row>
    <row r="127" spans="1:9" s="20" customFormat="1" x14ac:dyDescent="0.2">
      <c r="A127" s="26" t="s">
        <v>97</v>
      </c>
      <c r="B127" s="44" t="s">
        <v>124</v>
      </c>
      <c r="C127" s="44" t="s">
        <v>124</v>
      </c>
      <c r="D127" s="11">
        <f t="shared" si="18"/>
        <v>0</v>
      </c>
      <c r="E127" s="42"/>
      <c r="F127" s="42"/>
      <c r="G127" s="11">
        <f t="shared" si="19"/>
        <v>0</v>
      </c>
      <c r="H127" s="42"/>
      <c r="I127" s="42"/>
    </row>
    <row r="128" spans="1:9" s="20" customFormat="1" x14ac:dyDescent="0.2">
      <c r="A128" s="26" t="s">
        <v>98</v>
      </c>
      <c r="B128" s="44" t="s">
        <v>124</v>
      </c>
      <c r="C128" s="44" t="s">
        <v>124</v>
      </c>
      <c r="D128" s="11">
        <f t="shared" si="18"/>
        <v>0</v>
      </c>
      <c r="E128" s="42"/>
      <c r="F128" s="42"/>
      <c r="G128" s="11">
        <f t="shared" si="19"/>
        <v>0</v>
      </c>
      <c r="H128" s="42"/>
      <c r="I128" s="42"/>
    </row>
    <row r="129" spans="1:9" s="20" customFormat="1" x14ac:dyDescent="0.2">
      <c r="A129" s="26" t="s">
        <v>99</v>
      </c>
      <c r="B129" s="44" t="s">
        <v>124</v>
      </c>
      <c r="C129" s="44" t="s">
        <v>124</v>
      </c>
      <c r="D129" s="11">
        <f t="shared" si="18"/>
        <v>0</v>
      </c>
      <c r="E129" s="42"/>
      <c r="F129" s="42"/>
      <c r="G129" s="11">
        <f t="shared" si="19"/>
        <v>0</v>
      </c>
      <c r="H129" s="42"/>
      <c r="I129" s="42"/>
    </row>
    <row r="130" spans="1:9" s="20" customFormat="1" x14ac:dyDescent="0.2">
      <c r="A130" s="26" t="s">
        <v>100</v>
      </c>
      <c r="B130" s="44" t="s">
        <v>124</v>
      </c>
      <c r="C130" s="44" t="s">
        <v>124</v>
      </c>
      <c r="D130" s="11">
        <f t="shared" si="18"/>
        <v>0</v>
      </c>
      <c r="E130" s="42"/>
      <c r="F130" s="42"/>
      <c r="G130" s="11">
        <f t="shared" si="19"/>
        <v>0</v>
      </c>
      <c r="H130" s="42"/>
      <c r="I130" s="42"/>
    </row>
    <row r="131" spans="1:9" s="20" customFormat="1" x14ac:dyDescent="0.2">
      <c r="A131" s="26" t="s">
        <v>101</v>
      </c>
      <c r="B131" s="44" t="s">
        <v>124</v>
      </c>
      <c r="C131" s="44" t="s">
        <v>124</v>
      </c>
      <c r="D131" s="11">
        <f t="shared" si="18"/>
        <v>0</v>
      </c>
      <c r="E131" s="42"/>
      <c r="F131" s="42"/>
      <c r="G131" s="11">
        <f t="shared" si="19"/>
        <v>0</v>
      </c>
      <c r="H131" s="42"/>
      <c r="I131" s="42"/>
    </row>
    <row r="132" spans="1:9" s="20" customFormat="1" x14ac:dyDescent="0.2">
      <c r="A132" s="26" t="s">
        <v>102</v>
      </c>
      <c r="B132" s="44" t="s">
        <v>124</v>
      </c>
      <c r="C132" s="44" t="s">
        <v>124</v>
      </c>
      <c r="D132" s="11">
        <f t="shared" si="18"/>
        <v>0</v>
      </c>
      <c r="E132" s="42"/>
      <c r="F132" s="42"/>
      <c r="G132" s="11">
        <f t="shared" si="19"/>
        <v>0</v>
      </c>
      <c r="H132" s="42"/>
      <c r="I132" s="42"/>
    </row>
    <row r="133" spans="1:9" s="20" customFormat="1" x14ac:dyDescent="0.2">
      <c r="A133" s="26" t="s">
        <v>103</v>
      </c>
      <c r="B133" s="44" t="s">
        <v>124</v>
      </c>
      <c r="C133" s="44" t="s">
        <v>124</v>
      </c>
      <c r="D133" s="11">
        <f t="shared" si="18"/>
        <v>0</v>
      </c>
      <c r="E133" s="42"/>
      <c r="F133" s="42"/>
      <c r="G133" s="11">
        <f t="shared" si="19"/>
        <v>0</v>
      </c>
      <c r="H133" s="42"/>
      <c r="I133" s="42"/>
    </row>
    <row r="134" spans="1:9" s="20" customFormat="1" ht="25.5" x14ac:dyDescent="0.2">
      <c r="A134" s="25" t="s">
        <v>104</v>
      </c>
      <c r="B134" s="11"/>
      <c r="C134" s="11"/>
      <c r="D134" s="11">
        <f>+E134+F134</f>
        <v>0</v>
      </c>
      <c r="E134" s="11">
        <f>+E135+E136+E137+E138</f>
        <v>0</v>
      </c>
      <c r="F134" s="11">
        <f>+F135+F136+F137+F138</f>
        <v>0</v>
      </c>
      <c r="G134" s="11">
        <f t="shared" si="19"/>
        <v>0</v>
      </c>
      <c r="H134" s="11">
        <f t="shared" ref="H134:I134" si="31">+H135+H136+H137+H138</f>
        <v>0</v>
      </c>
      <c r="I134" s="11">
        <f t="shared" si="31"/>
        <v>0</v>
      </c>
    </row>
    <row r="135" spans="1:9" s="20" customFormat="1" x14ac:dyDescent="0.2">
      <c r="A135" s="26" t="s">
        <v>105</v>
      </c>
      <c r="B135" s="44" t="s">
        <v>124</v>
      </c>
      <c r="C135" s="44" t="s">
        <v>124</v>
      </c>
      <c r="D135" s="11">
        <f t="shared" si="18"/>
        <v>0</v>
      </c>
      <c r="E135" s="42"/>
      <c r="F135" s="42"/>
      <c r="G135" s="11">
        <f t="shared" si="19"/>
        <v>0</v>
      </c>
      <c r="H135" s="42"/>
      <c r="I135" s="42"/>
    </row>
    <row r="136" spans="1:9" s="20" customFormat="1" x14ac:dyDescent="0.2">
      <c r="A136" s="26" t="s">
        <v>106</v>
      </c>
      <c r="B136" s="44" t="s">
        <v>124</v>
      </c>
      <c r="C136" s="44" t="s">
        <v>124</v>
      </c>
      <c r="D136" s="11">
        <f t="shared" si="18"/>
        <v>0</v>
      </c>
      <c r="E136" s="42"/>
      <c r="F136" s="42"/>
      <c r="G136" s="11">
        <f t="shared" si="19"/>
        <v>0</v>
      </c>
      <c r="H136" s="42"/>
      <c r="I136" s="42"/>
    </row>
    <row r="137" spans="1:9" s="20" customFormat="1" ht="25.5" x14ac:dyDescent="0.2">
      <c r="A137" s="26" t="s">
        <v>107</v>
      </c>
      <c r="B137" s="44" t="s">
        <v>124</v>
      </c>
      <c r="C137" s="44" t="s">
        <v>124</v>
      </c>
      <c r="D137" s="11">
        <f t="shared" si="18"/>
        <v>0</v>
      </c>
      <c r="E137" s="42"/>
      <c r="F137" s="42"/>
      <c r="G137" s="11">
        <f t="shared" si="19"/>
        <v>0</v>
      </c>
      <c r="H137" s="42"/>
      <c r="I137" s="42"/>
    </row>
    <row r="138" spans="1:9" s="20" customFormat="1" x14ac:dyDescent="0.2">
      <c r="A138" s="26" t="s">
        <v>142</v>
      </c>
      <c r="B138" s="44" t="s">
        <v>124</v>
      </c>
      <c r="C138" s="44" t="s">
        <v>124</v>
      </c>
      <c r="D138" s="11">
        <f t="shared" si="18"/>
        <v>0</v>
      </c>
      <c r="E138" s="42"/>
      <c r="F138" s="42"/>
      <c r="G138" s="11">
        <f t="shared" si="19"/>
        <v>0</v>
      </c>
      <c r="H138" s="42"/>
      <c r="I138" s="42"/>
    </row>
    <row r="139" spans="1:9" s="20" customFormat="1" x14ac:dyDescent="0.2">
      <c r="A139" s="25" t="s">
        <v>108</v>
      </c>
      <c r="B139" s="11"/>
      <c r="C139" s="43"/>
      <c r="D139" s="11">
        <f t="shared" si="18"/>
        <v>0</v>
      </c>
      <c r="E139" s="42"/>
      <c r="F139" s="42"/>
      <c r="G139" s="11">
        <f t="shared" si="19"/>
        <v>0</v>
      </c>
      <c r="H139" s="42"/>
      <c r="I139" s="42"/>
    </row>
    <row r="140" spans="1:9" s="20" customFormat="1" x14ac:dyDescent="0.2">
      <c r="A140" s="25" t="s">
        <v>109</v>
      </c>
      <c r="B140" s="11"/>
      <c r="C140" s="43"/>
      <c r="D140" s="11">
        <f t="shared" si="18"/>
        <v>0</v>
      </c>
      <c r="E140" s="42"/>
      <c r="F140" s="42"/>
      <c r="G140" s="11">
        <f t="shared" si="19"/>
        <v>0</v>
      </c>
      <c r="H140" s="42"/>
      <c r="I140" s="42"/>
    </row>
    <row r="141" spans="1:9" s="20" customFormat="1" x14ac:dyDescent="0.2">
      <c r="A141" s="27" t="s">
        <v>110</v>
      </c>
      <c r="B141" s="53">
        <v>35581.64</v>
      </c>
      <c r="C141" s="53">
        <v>27656</v>
      </c>
      <c r="D141" s="53">
        <f t="shared" si="18"/>
        <v>3104.58</v>
      </c>
      <c r="E141" s="54">
        <v>630.56399999999996</v>
      </c>
      <c r="F141" s="54">
        <v>2474.0160000000001</v>
      </c>
      <c r="G141" s="53">
        <f t="shared" si="19"/>
        <v>24643.489000000001</v>
      </c>
      <c r="H141" s="54">
        <f>415.701+259.182+600.27+513.315+561+562.683+586.245+603.636+630.564</f>
        <v>4732.5959999999995</v>
      </c>
      <c r="I141" s="54">
        <f>2425.117+2399.73+2685.303+2531.062+2524.195+2475.103+2396.367+2474.016</f>
        <v>19910.893</v>
      </c>
    </row>
    <row r="142" spans="1:9" s="20" customFormat="1" ht="27.75" x14ac:dyDescent="0.25">
      <c r="A142" s="29" t="s">
        <v>112</v>
      </c>
      <c r="B142" s="53">
        <f>+B143+B144+B146+B145</f>
        <v>10726</v>
      </c>
      <c r="C142" s="53">
        <f>+C143+C144+C146+C145</f>
        <v>10726</v>
      </c>
      <c r="D142" s="53">
        <f t="shared" ref="D142:I142" si="32">+D143+D144+D146+D145</f>
        <v>1237.8510000000001</v>
      </c>
      <c r="E142" s="53">
        <f t="shared" si="32"/>
        <v>744.84900000000005</v>
      </c>
      <c r="F142" s="53">
        <f t="shared" si="32"/>
        <v>493.00200000000001</v>
      </c>
      <c r="G142" s="53">
        <f t="shared" si="32"/>
        <v>10725.441000000001</v>
      </c>
      <c r="H142" s="53">
        <f t="shared" si="32"/>
        <v>4627.5479999999998</v>
      </c>
      <c r="I142" s="53">
        <f t="shared" si="32"/>
        <v>6097.8930000000009</v>
      </c>
    </row>
    <row r="143" spans="1:9" s="20" customFormat="1" x14ac:dyDescent="0.2">
      <c r="A143" s="30" t="s">
        <v>113</v>
      </c>
      <c r="B143" s="53">
        <v>10726</v>
      </c>
      <c r="C143" s="53">
        <v>10726</v>
      </c>
      <c r="D143" s="53">
        <f t="shared" si="18"/>
        <v>1237.8510000000001</v>
      </c>
      <c r="E143" s="54">
        <v>744.84900000000005</v>
      </c>
      <c r="F143" s="54">
        <v>493.00200000000001</v>
      </c>
      <c r="G143" s="53">
        <f t="shared" si="19"/>
        <v>10725.441000000001</v>
      </c>
      <c r="H143" s="54">
        <f>1068.699+950.376+559.285+157.658+474.98+366.743+304.958+744.849</f>
        <v>4627.5479999999998</v>
      </c>
      <c r="I143" s="54">
        <f>884.301+440.624+954.715+953.639+900.089+887.031+584.492+493.002</f>
        <v>6097.8930000000009</v>
      </c>
    </row>
    <row r="144" spans="1:9" s="20" customFormat="1" x14ac:dyDescent="0.2">
      <c r="A144" s="30" t="s">
        <v>140</v>
      </c>
      <c r="B144" s="11"/>
      <c r="C144" s="43"/>
      <c r="D144" s="11">
        <f t="shared" si="18"/>
        <v>0</v>
      </c>
      <c r="E144" s="42"/>
      <c r="F144" s="42"/>
      <c r="G144" s="11">
        <f t="shared" si="19"/>
        <v>0</v>
      </c>
      <c r="H144" s="42"/>
      <c r="I144" s="42"/>
    </row>
    <row r="145" spans="1:9" s="20" customFormat="1" x14ac:dyDescent="0.2">
      <c r="A145" s="30" t="s">
        <v>141</v>
      </c>
      <c r="B145" s="11"/>
      <c r="C145" s="43"/>
      <c r="D145" s="11">
        <f t="shared" si="18"/>
        <v>0</v>
      </c>
      <c r="E145" s="42"/>
      <c r="F145" s="42"/>
      <c r="G145" s="11">
        <f t="shared" si="19"/>
        <v>0</v>
      </c>
      <c r="H145" s="42"/>
      <c r="I145" s="42"/>
    </row>
    <row r="146" spans="1:9" s="20" customFormat="1" x14ac:dyDescent="0.2">
      <c r="A146" s="30" t="s">
        <v>136</v>
      </c>
      <c r="B146" s="11"/>
      <c r="C146" s="43"/>
      <c r="D146" s="11">
        <f t="shared" si="18"/>
        <v>0</v>
      </c>
      <c r="E146" s="42"/>
      <c r="F146" s="42"/>
      <c r="G146" s="11">
        <f t="shared" si="19"/>
        <v>0</v>
      </c>
      <c r="H146" s="42"/>
      <c r="I146" s="42"/>
    </row>
    <row r="147" spans="1:9" s="20" customFormat="1" x14ac:dyDescent="0.2">
      <c r="A147" s="28" t="s">
        <v>111</v>
      </c>
      <c r="B147" s="11">
        <f t="shared" ref="B147:I147" si="33">+B12+B19+B32+B35+B70+B71+B83+B88+B92+B102+B103+B118+B121+B141</f>
        <v>97098.14</v>
      </c>
      <c r="C147" s="11">
        <f t="shared" si="33"/>
        <v>88801.72</v>
      </c>
      <c r="D147" s="11">
        <f t="shared" si="33"/>
        <v>10135.780999999999</v>
      </c>
      <c r="E147" s="11">
        <f t="shared" si="33"/>
        <v>2649.4179999999997</v>
      </c>
      <c r="F147" s="11">
        <f t="shared" si="33"/>
        <v>7486.3629999999994</v>
      </c>
      <c r="G147" s="11">
        <f t="shared" si="33"/>
        <v>85343.425000000003</v>
      </c>
      <c r="H147" s="11">
        <f t="shared" si="33"/>
        <v>17783.46</v>
      </c>
      <c r="I147" s="11">
        <f t="shared" si="33"/>
        <v>67559.964999999997</v>
      </c>
    </row>
    <row r="148" spans="1:9" s="20" customFormat="1" ht="12.75" customHeight="1" x14ac:dyDescent="0.2">
      <c r="A148" s="27" t="s">
        <v>114</v>
      </c>
      <c r="B148" s="11">
        <f t="shared" ref="B148:I148" si="34">B13+B20+B32+B39+B70+B71+B119+B88</f>
        <v>52771</v>
      </c>
      <c r="C148" s="11">
        <f t="shared" si="34"/>
        <v>52771</v>
      </c>
      <c r="D148" s="11">
        <f t="shared" si="34"/>
        <v>5699.7010000000009</v>
      </c>
      <c r="E148" s="11">
        <f t="shared" si="34"/>
        <v>881.01199999999994</v>
      </c>
      <c r="F148" s="11">
        <f t="shared" si="34"/>
        <v>4818.6890000000003</v>
      </c>
      <c r="G148" s="11">
        <f t="shared" si="34"/>
        <v>52767.993999999999</v>
      </c>
      <c r="H148" s="11">
        <f t="shared" si="34"/>
        <v>6970.0829999999996</v>
      </c>
      <c r="I148" s="11">
        <f t="shared" si="34"/>
        <v>45797.910999999993</v>
      </c>
    </row>
    <row r="149" spans="1:9" s="20" customFormat="1" x14ac:dyDescent="0.2">
      <c r="A149" s="27" t="s">
        <v>115</v>
      </c>
      <c r="B149" s="11">
        <f t="shared" ref="B149:I149" si="35">B15++B21+B25+B83+B92+B102+B103+B120+B121-B123+B36</f>
        <v>4052</v>
      </c>
      <c r="C149" s="11">
        <f t="shared" si="35"/>
        <v>4052</v>
      </c>
      <c r="D149" s="11">
        <f t="shared" si="35"/>
        <v>767.74</v>
      </c>
      <c r="E149" s="11">
        <f t="shared" si="35"/>
        <v>574.08199999999999</v>
      </c>
      <c r="F149" s="11">
        <f t="shared" si="35"/>
        <v>193.65800000000002</v>
      </c>
      <c r="G149" s="11">
        <f t="shared" si="35"/>
        <v>4049.6850000000004</v>
      </c>
      <c r="H149" s="11">
        <f t="shared" si="35"/>
        <v>2198.5239999999999</v>
      </c>
      <c r="I149" s="11">
        <f t="shared" si="35"/>
        <v>1851.1610000000001</v>
      </c>
    </row>
    <row r="150" spans="1:9" x14ac:dyDescent="0.2">
      <c r="A150" s="31"/>
      <c r="B150" s="32"/>
    </row>
    <row r="151" spans="1:9" x14ac:dyDescent="0.2">
      <c r="A151" s="57" t="s">
        <v>150</v>
      </c>
      <c r="B151" s="58"/>
      <c r="C151" s="59"/>
      <c r="D151" s="59"/>
      <c r="E151" s="59" t="s">
        <v>151</v>
      </c>
      <c r="F151" s="59"/>
    </row>
    <row r="152" spans="1:9" x14ac:dyDescent="0.2">
      <c r="A152" s="57" t="s">
        <v>152</v>
      </c>
      <c r="B152" s="60"/>
      <c r="C152" s="57"/>
      <c r="D152" s="57"/>
      <c r="E152" s="57" t="s">
        <v>153</v>
      </c>
      <c r="F152" s="57"/>
    </row>
    <row r="153" spans="1:9" x14ac:dyDescent="0.2">
      <c r="A153" s="20"/>
      <c r="B153" s="34"/>
    </row>
    <row r="154" spans="1:9" x14ac:dyDescent="0.2">
      <c r="A154" s="20"/>
      <c r="B154" s="34"/>
    </row>
    <row r="155" spans="1:9" x14ac:dyDescent="0.2">
      <c r="A155" s="20"/>
      <c r="B155" s="34"/>
    </row>
    <row r="156" spans="1:9" x14ac:dyDescent="0.2">
      <c r="A156" s="33"/>
      <c r="B156" s="32"/>
    </row>
    <row r="157" spans="1:9" x14ac:dyDescent="0.2">
      <c r="A157" s="21"/>
      <c r="B157" s="34"/>
    </row>
    <row r="158" spans="1:9" x14ac:dyDescent="0.2">
      <c r="A158" s="20"/>
      <c r="B158" s="34"/>
    </row>
    <row r="159" spans="1:9" x14ac:dyDescent="0.2">
      <c r="A159" s="20"/>
      <c r="B159" s="32"/>
    </row>
    <row r="160" spans="1:9" x14ac:dyDescent="0.2">
      <c r="A160" s="20"/>
      <c r="B160" s="34"/>
    </row>
    <row r="161" spans="1:2" x14ac:dyDescent="0.2">
      <c r="A161" s="20"/>
      <c r="B161" s="34"/>
    </row>
    <row r="162" spans="1:2" x14ac:dyDescent="0.2">
      <c r="A162" s="20"/>
      <c r="B162" s="34"/>
    </row>
    <row r="163" spans="1:2" x14ac:dyDescent="0.2">
      <c r="A163" s="20"/>
      <c r="B163" s="34"/>
    </row>
    <row r="164" spans="1:2" x14ac:dyDescent="0.2">
      <c r="A164" s="20"/>
      <c r="B164" s="34"/>
    </row>
    <row r="165" spans="1:2" x14ac:dyDescent="0.2">
      <c r="A165" s="33"/>
      <c r="B165" s="32"/>
    </row>
    <row r="166" spans="1:2" x14ac:dyDescent="0.2">
      <c r="A166" s="20"/>
      <c r="B166" s="20"/>
    </row>
    <row r="167" spans="1:2" x14ac:dyDescent="0.2">
      <c r="A167" s="35"/>
      <c r="B167" s="32"/>
    </row>
    <row r="168" spans="1:2" x14ac:dyDescent="0.2">
      <c r="A168" s="20"/>
      <c r="B168" s="34"/>
    </row>
    <row r="169" spans="1:2" x14ac:dyDescent="0.2">
      <c r="A169" s="20"/>
      <c r="B169" s="34"/>
    </row>
    <row r="170" spans="1:2" x14ac:dyDescent="0.2">
      <c r="A170" s="35"/>
      <c r="B170" s="32"/>
    </row>
    <row r="171" spans="1:2" x14ac:dyDescent="0.2">
      <c r="A171" s="20"/>
      <c r="B171" s="34"/>
    </row>
    <row r="172" spans="1:2" x14ac:dyDescent="0.2">
      <c r="A172" s="20"/>
      <c r="B172" s="34"/>
    </row>
    <row r="173" spans="1:2" x14ac:dyDescent="0.2">
      <c r="A173" s="33"/>
      <c r="B173" s="32"/>
    </row>
    <row r="174" spans="1:2" x14ac:dyDescent="0.2">
      <c r="A174" s="33"/>
      <c r="B174" s="32"/>
    </row>
    <row r="175" spans="1:2" x14ac:dyDescent="0.2">
      <c r="A175" s="36"/>
      <c r="B175" s="32"/>
    </row>
    <row r="176" spans="1:2" x14ac:dyDescent="0.2">
      <c r="A176" s="20"/>
      <c r="B176" s="20"/>
    </row>
    <row r="177" spans="1:2" ht="15.75" x14ac:dyDescent="0.25">
      <c r="A177" s="20"/>
      <c r="B177" s="37"/>
    </row>
    <row r="178" spans="1:2" x14ac:dyDescent="0.2">
      <c r="A178" s="20"/>
      <c r="B178" s="20"/>
    </row>
    <row r="179" spans="1:2" x14ac:dyDescent="0.2">
      <c r="A179" s="20"/>
      <c r="B179" s="20"/>
    </row>
    <row r="180" spans="1:2" x14ac:dyDescent="0.2">
      <c r="A180" s="20"/>
      <c r="B180" s="20"/>
    </row>
    <row r="181" spans="1:2" x14ac:dyDescent="0.2">
      <c r="A181" s="20"/>
      <c r="B181" s="20"/>
    </row>
  </sheetData>
  <mergeCells count="7">
    <mergeCell ref="A4:I4"/>
    <mergeCell ref="A5:I5"/>
    <mergeCell ref="A9:A10"/>
    <mergeCell ref="B9:B10"/>
    <mergeCell ref="C9:C10"/>
    <mergeCell ref="D9:F9"/>
    <mergeCell ref="G9:I9"/>
  </mergeCells>
  <printOptions horizontalCentered="1"/>
  <pageMargins left="0.35433070866141736" right="0.15748031496062992" top="0" bottom="0" header="0.15748031496062992" footer="0.15748031496062992"/>
  <pageSetup paperSize="9" scale="62" orientation="landscape" horizontalDpi="4294967294" verticalDpi="4294967294" r:id="rId1"/>
  <headerFooter alignWithMargins="0"/>
  <rowBreaks count="1" manualBreakCount="1">
    <brk id="10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executie PNS</vt:lpstr>
      <vt:lpstr>'executie PNS'!Print_Area</vt:lpstr>
      <vt:lpstr>'executie PNS'!Print_Titles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Nicoleta NITA</dc:creator>
  <cp:lastModifiedBy>Ema Draghici</cp:lastModifiedBy>
  <cp:lastPrinted>2019-05-16T12:47:30Z</cp:lastPrinted>
  <dcterms:created xsi:type="dcterms:W3CDTF">2019-05-16T07:12:22Z</dcterms:created>
  <dcterms:modified xsi:type="dcterms:W3CDTF">2021-09-15T09:22:28Z</dcterms:modified>
</cp:coreProperties>
</file>